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1840" windowHeight="13740"/>
  </bookViews>
  <sheets>
    <sheet name="VENITURI" sheetId="1" r:id="rId1"/>
    <sheet name="CHELTUIELI" sheetId="2" r:id="rId2"/>
  </sheets>
  <definedNames>
    <definedName name="_xlnm.Database">#REF!</definedName>
    <definedName name="_xlnm.Print_Area" localSheetId="0">VENITURI!$A$1:$G$112</definedName>
  </definedNames>
  <calcPr calcId="124519"/>
</workbook>
</file>

<file path=xl/calcChain.xml><?xml version="1.0" encoding="utf-8"?>
<calcChain xmlns="http://schemas.openxmlformats.org/spreadsheetml/2006/main">
  <c r="H141" i="2"/>
  <c r="G142"/>
  <c r="H142"/>
  <c r="D113"/>
  <c r="E113"/>
  <c r="F113"/>
  <c r="G113"/>
  <c r="H113"/>
  <c r="C113"/>
  <c r="C104" i="1" l="1"/>
  <c r="C102"/>
  <c r="C101"/>
  <c r="C100"/>
  <c r="C97" s="1"/>
  <c r="C98"/>
  <c r="C94"/>
  <c r="C93"/>
  <c r="C91"/>
  <c r="C90" s="1"/>
  <c r="D172" i="2" l="1"/>
  <c r="E172"/>
  <c r="F172"/>
  <c r="G172"/>
  <c r="H172"/>
  <c r="C172"/>
  <c r="D164"/>
  <c r="E164"/>
  <c r="F164"/>
  <c r="G164"/>
  <c r="H164"/>
  <c r="C164"/>
  <c r="D157"/>
  <c r="E157"/>
  <c r="F157"/>
  <c r="G157"/>
  <c r="H157"/>
  <c r="C157"/>
  <c r="D149"/>
  <c r="E149"/>
  <c r="F149"/>
  <c r="G149"/>
  <c r="H149"/>
  <c r="C149"/>
  <c r="D141"/>
  <c r="E141"/>
  <c r="F141"/>
  <c r="G141"/>
  <c r="C141"/>
  <c r="D199" l="1"/>
  <c r="E199"/>
  <c r="F199"/>
  <c r="G199"/>
  <c r="H199"/>
  <c r="C199"/>
  <c r="D104" i="1"/>
  <c r="E104"/>
  <c r="F104"/>
  <c r="G104"/>
  <c r="D102"/>
  <c r="D101" s="1"/>
  <c r="D100" s="1"/>
  <c r="E102"/>
  <c r="E101" s="1"/>
  <c r="E100" s="1"/>
  <c r="E97" s="1"/>
  <c r="F102"/>
  <c r="F101" s="1"/>
  <c r="F100" s="1"/>
  <c r="G102"/>
  <c r="G101" s="1"/>
  <c r="G100" s="1"/>
  <c r="D98"/>
  <c r="E98"/>
  <c r="F98"/>
  <c r="G98"/>
  <c r="D94"/>
  <c r="D93" s="1"/>
  <c r="E94"/>
  <c r="E93" s="1"/>
  <c r="F94"/>
  <c r="F93" s="1"/>
  <c r="G94"/>
  <c r="G93" s="1"/>
  <c r="D91"/>
  <c r="D90" s="1"/>
  <c r="E91"/>
  <c r="E90" s="1"/>
  <c r="F91"/>
  <c r="F90" s="1"/>
  <c r="G91"/>
  <c r="G90" s="1"/>
  <c r="D81"/>
  <c r="E81"/>
  <c r="F81"/>
  <c r="G81"/>
  <c r="D68"/>
  <c r="D67" s="1"/>
  <c r="D66" s="1"/>
  <c r="E68"/>
  <c r="E67" s="1"/>
  <c r="E66" s="1"/>
  <c r="F68"/>
  <c r="F67" s="1"/>
  <c r="F66" s="1"/>
  <c r="G68"/>
  <c r="D64"/>
  <c r="E64"/>
  <c r="F64"/>
  <c r="G64"/>
  <c r="D60"/>
  <c r="D59" s="1"/>
  <c r="E60"/>
  <c r="E59" s="1"/>
  <c r="F60"/>
  <c r="F59" s="1"/>
  <c r="G60"/>
  <c r="D57"/>
  <c r="E57"/>
  <c r="F57"/>
  <c r="G57"/>
  <c r="D55"/>
  <c r="D54" s="1"/>
  <c r="E55"/>
  <c r="E54" s="1"/>
  <c r="F55"/>
  <c r="F54" s="1"/>
  <c r="G55"/>
  <c r="D30"/>
  <c r="D29" s="1"/>
  <c r="E30"/>
  <c r="E29" s="1"/>
  <c r="F30"/>
  <c r="F29" s="1"/>
  <c r="G30"/>
  <c r="G29" s="1"/>
  <c r="D25"/>
  <c r="E25"/>
  <c r="F25"/>
  <c r="G25"/>
  <c r="D18"/>
  <c r="D17" s="1"/>
  <c r="E18"/>
  <c r="E17" s="1"/>
  <c r="F18"/>
  <c r="F17" s="1"/>
  <c r="G18"/>
  <c r="G17" s="1"/>
  <c r="D11"/>
  <c r="E11"/>
  <c r="F11"/>
  <c r="G11"/>
  <c r="C81"/>
  <c r="C68"/>
  <c r="C64"/>
  <c r="C60"/>
  <c r="C59" s="1"/>
  <c r="C57"/>
  <c r="C55"/>
  <c r="C54" s="1"/>
  <c r="C30"/>
  <c r="C29" s="1"/>
  <c r="C25"/>
  <c r="C18"/>
  <c r="C17" s="1"/>
  <c r="C11"/>
  <c r="G97" l="1"/>
  <c r="C67"/>
  <c r="C66" s="1"/>
  <c r="D97"/>
  <c r="C53"/>
  <c r="C16"/>
  <c r="F97"/>
  <c r="G67"/>
  <c r="G66" s="1"/>
  <c r="G59"/>
  <c r="E53"/>
  <c r="F53"/>
  <c r="D53"/>
  <c r="G54"/>
  <c r="G53" s="1"/>
  <c r="F16"/>
  <c r="E16"/>
  <c r="G16"/>
  <c r="D16"/>
  <c r="F10" l="1"/>
  <c r="F9" s="1"/>
  <c r="C10"/>
  <c r="C9" s="1"/>
  <c r="D10"/>
  <c r="D9" s="1"/>
  <c r="G10"/>
  <c r="G9" s="1"/>
  <c r="E10"/>
  <c r="E9" s="1"/>
  <c r="D206" i="2" l="1"/>
  <c r="D205" s="1"/>
  <c r="D204" s="1"/>
  <c r="D203" s="1"/>
  <c r="D202" s="1"/>
  <c r="E206"/>
  <c r="E205" s="1"/>
  <c r="E204" s="1"/>
  <c r="E203" s="1"/>
  <c r="E202" s="1"/>
  <c r="F206"/>
  <c r="F205" s="1"/>
  <c r="F204" s="1"/>
  <c r="F203" s="1"/>
  <c r="F202" s="1"/>
  <c r="G206"/>
  <c r="G205" s="1"/>
  <c r="G204" s="1"/>
  <c r="G203" s="1"/>
  <c r="G202" s="1"/>
  <c r="H206"/>
  <c r="H205" s="1"/>
  <c r="H204" s="1"/>
  <c r="H203" s="1"/>
  <c r="H202" s="1"/>
  <c r="D207"/>
  <c r="E207"/>
  <c r="F207"/>
  <c r="G207"/>
  <c r="H207"/>
  <c r="D194"/>
  <c r="E194"/>
  <c r="E190" s="1"/>
  <c r="E189" s="1"/>
  <c r="E188" s="1"/>
  <c r="F194"/>
  <c r="G194"/>
  <c r="G190" s="1"/>
  <c r="G189" s="1"/>
  <c r="G188" s="1"/>
  <c r="H194"/>
  <c r="D190"/>
  <c r="D189" s="1"/>
  <c r="D188" s="1"/>
  <c r="F190"/>
  <c r="F189" s="1"/>
  <c r="F188" s="1"/>
  <c r="H190"/>
  <c r="H189"/>
  <c r="H188" s="1"/>
  <c r="D97"/>
  <c r="E97"/>
  <c r="F97"/>
  <c r="G97"/>
  <c r="H97"/>
  <c r="C97"/>
  <c r="D228" l="1"/>
  <c r="D227" s="1"/>
  <c r="D226" s="1"/>
  <c r="D225" s="1"/>
  <c r="D224" s="1"/>
  <c r="D223" s="1"/>
  <c r="E228"/>
  <c r="E227" s="1"/>
  <c r="E226" s="1"/>
  <c r="E225" s="1"/>
  <c r="E222" s="1"/>
  <c r="E221" s="1"/>
  <c r="E220" s="1"/>
  <c r="F228"/>
  <c r="F227" s="1"/>
  <c r="F226" s="1"/>
  <c r="F225" s="1"/>
  <c r="G228"/>
  <c r="G227" s="1"/>
  <c r="G226" s="1"/>
  <c r="G225" s="1"/>
  <c r="H228"/>
  <c r="H227" s="1"/>
  <c r="H226" s="1"/>
  <c r="H225" s="1"/>
  <c r="H224" s="1"/>
  <c r="H223" s="1"/>
  <c r="D222"/>
  <c r="D221" s="1"/>
  <c r="D220" s="1"/>
  <c r="G222"/>
  <c r="G221" s="1"/>
  <c r="G220" s="1"/>
  <c r="H222"/>
  <c r="H221" s="1"/>
  <c r="H220" s="1"/>
  <c r="G224"/>
  <c r="G223" s="1"/>
  <c r="D216"/>
  <c r="E216"/>
  <c r="F216"/>
  <c r="G216"/>
  <c r="H216"/>
  <c r="D212"/>
  <c r="D211" s="1"/>
  <c r="D17" s="1"/>
  <c r="E212"/>
  <c r="E211" s="1"/>
  <c r="E17" s="1"/>
  <c r="F212"/>
  <c r="G212"/>
  <c r="H212"/>
  <c r="H211" s="1"/>
  <c r="H17" s="1"/>
  <c r="G15"/>
  <c r="C194"/>
  <c r="C190" s="1"/>
  <c r="D187"/>
  <c r="E187"/>
  <c r="E21" s="1"/>
  <c r="F187"/>
  <c r="F21" s="1"/>
  <c r="G187"/>
  <c r="H187"/>
  <c r="H21" s="1"/>
  <c r="E15"/>
  <c r="D15"/>
  <c r="F15"/>
  <c r="H15"/>
  <c r="D179"/>
  <c r="E179"/>
  <c r="E171" s="1"/>
  <c r="F179"/>
  <c r="G179"/>
  <c r="G171" s="1"/>
  <c r="H179"/>
  <c r="D171"/>
  <c r="F171"/>
  <c r="H171"/>
  <c r="D153"/>
  <c r="D140" s="1"/>
  <c r="E153"/>
  <c r="E140" s="1"/>
  <c r="F153"/>
  <c r="G153"/>
  <c r="H153"/>
  <c r="H140" s="1"/>
  <c r="D130"/>
  <c r="D120" s="1"/>
  <c r="E130"/>
  <c r="F130"/>
  <c r="G130"/>
  <c r="G120" s="1"/>
  <c r="H130"/>
  <c r="E120"/>
  <c r="F120"/>
  <c r="H120"/>
  <c r="E104"/>
  <c r="G104"/>
  <c r="D104"/>
  <c r="F104"/>
  <c r="H104"/>
  <c r="D94"/>
  <c r="E94"/>
  <c r="F94"/>
  <c r="G94"/>
  <c r="H94"/>
  <c r="F82"/>
  <c r="F20" s="1"/>
  <c r="D83"/>
  <c r="D82" s="1"/>
  <c r="E83"/>
  <c r="E82" s="1"/>
  <c r="F83"/>
  <c r="G83"/>
  <c r="G82" s="1"/>
  <c r="H83"/>
  <c r="H82" s="1"/>
  <c r="D78"/>
  <c r="E78"/>
  <c r="F78"/>
  <c r="F18" s="1"/>
  <c r="G78"/>
  <c r="G18" s="1"/>
  <c r="H78"/>
  <c r="D76"/>
  <c r="D75" s="1"/>
  <c r="D14" s="1"/>
  <c r="E76"/>
  <c r="E75" s="1"/>
  <c r="E14" s="1"/>
  <c r="F76"/>
  <c r="F75" s="1"/>
  <c r="F14" s="1"/>
  <c r="G76"/>
  <c r="G75" s="1"/>
  <c r="G14" s="1"/>
  <c r="H76"/>
  <c r="H75" s="1"/>
  <c r="H14" s="1"/>
  <c r="D72"/>
  <c r="E72"/>
  <c r="F72"/>
  <c r="G72"/>
  <c r="H72"/>
  <c r="D64"/>
  <c r="E64"/>
  <c r="F64"/>
  <c r="G64"/>
  <c r="H64"/>
  <c r="D62"/>
  <c r="E62"/>
  <c r="F62"/>
  <c r="G62"/>
  <c r="H62"/>
  <c r="D39"/>
  <c r="E39"/>
  <c r="F39"/>
  <c r="G39"/>
  <c r="H39"/>
  <c r="D37"/>
  <c r="E37"/>
  <c r="F37"/>
  <c r="G37"/>
  <c r="H37"/>
  <c r="D18"/>
  <c r="E18"/>
  <c r="H18"/>
  <c r="D21"/>
  <c r="D27"/>
  <c r="E27"/>
  <c r="F27"/>
  <c r="G27"/>
  <c r="H27"/>
  <c r="C228"/>
  <c r="C227" s="1"/>
  <c r="C226" s="1"/>
  <c r="C225" s="1"/>
  <c r="C224" s="1"/>
  <c r="C223" s="1"/>
  <c r="C222"/>
  <c r="C221" s="1"/>
  <c r="C220" s="1"/>
  <c r="C216"/>
  <c r="C212"/>
  <c r="C207"/>
  <c r="C206"/>
  <c r="C205" s="1"/>
  <c r="C204" s="1"/>
  <c r="C203" s="1"/>
  <c r="C202" s="1"/>
  <c r="C189"/>
  <c r="C188" s="1"/>
  <c r="C15" s="1"/>
  <c r="C187"/>
  <c r="C179"/>
  <c r="C153"/>
  <c r="C130"/>
  <c r="C120" s="1"/>
  <c r="C104"/>
  <c r="C94"/>
  <c r="C83"/>
  <c r="C82" s="1"/>
  <c r="C20" s="1"/>
  <c r="C81"/>
  <c r="C19" s="1"/>
  <c r="C78"/>
  <c r="C18" s="1"/>
  <c r="C76"/>
  <c r="C75" s="1"/>
  <c r="C72"/>
  <c r="C64"/>
  <c r="C62"/>
  <c r="C39"/>
  <c r="C37"/>
  <c r="C27"/>
  <c r="C26" s="1"/>
  <c r="C21"/>
  <c r="C14"/>
  <c r="G21" l="1"/>
  <c r="D26"/>
  <c r="D12" s="1"/>
  <c r="H26"/>
  <c r="H12" s="1"/>
  <c r="F222"/>
  <c r="F221" s="1"/>
  <c r="F220" s="1"/>
  <c r="F224"/>
  <c r="F223" s="1"/>
  <c r="E224"/>
  <c r="E223" s="1"/>
  <c r="F211"/>
  <c r="F17" s="1"/>
  <c r="G211"/>
  <c r="G17" s="1"/>
  <c r="E16"/>
  <c r="G16"/>
  <c r="H16"/>
  <c r="F16"/>
  <c r="D16"/>
  <c r="G140"/>
  <c r="F140"/>
  <c r="F93"/>
  <c r="E93"/>
  <c r="E92" s="1"/>
  <c r="E56" s="1"/>
  <c r="E48" s="1"/>
  <c r="E47" s="1"/>
  <c r="H93"/>
  <c r="H92" s="1"/>
  <c r="H56" s="1"/>
  <c r="H48" s="1"/>
  <c r="H47" s="1"/>
  <c r="D93"/>
  <c r="D92" s="1"/>
  <c r="D56" s="1"/>
  <c r="D48" s="1"/>
  <c r="D47" s="1"/>
  <c r="G93"/>
  <c r="E81"/>
  <c r="E19" s="1"/>
  <c r="E20"/>
  <c r="H81"/>
  <c r="H19" s="1"/>
  <c r="H20"/>
  <c r="D81"/>
  <c r="D19" s="1"/>
  <c r="D20"/>
  <c r="G20"/>
  <c r="G81"/>
  <c r="G19" s="1"/>
  <c r="F81"/>
  <c r="F19" s="1"/>
  <c r="F26"/>
  <c r="E26"/>
  <c r="E12" s="1"/>
  <c r="G26"/>
  <c r="G12" s="1"/>
  <c r="F12"/>
  <c r="C140"/>
  <c r="C171"/>
  <c r="C16"/>
  <c r="C211"/>
  <c r="C17" s="1"/>
  <c r="C12"/>
  <c r="C93"/>
  <c r="C92" l="1"/>
  <c r="C56" s="1"/>
  <c r="C48" s="1"/>
  <c r="C47" s="1"/>
  <c r="C90" s="1"/>
  <c r="G92"/>
  <c r="G56" s="1"/>
  <c r="G48" s="1"/>
  <c r="G47" s="1"/>
  <c r="G13" s="1"/>
  <c r="F92"/>
  <c r="F56" s="1"/>
  <c r="F48" s="1"/>
  <c r="F47" s="1"/>
  <c r="E13"/>
  <c r="E11" s="1"/>
  <c r="E10" s="1"/>
  <c r="E90"/>
  <c r="D13"/>
  <c r="D11" s="1"/>
  <c r="D10" s="1"/>
  <c r="D90"/>
  <c r="H13"/>
  <c r="H11" s="1"/>
  <c r="H10" s="1"/>
  <c r="H90"/>
  <c r="D25"/>
  <c r="D24" s="1"/>
  <c r="H25"/>
  <c r="H24" s="1"/>
  <c r="E25"/>
  <c r="E24" s="1"/>
  <c r="D23" l="1"/>
  <c r="D22" s="1"/>
  <c r="C25"/>
  <c r="C24" s="1"/>
  <c r="C13"/>
  <c r="C23" s="1"/>
  <c r="C22" s="1"/>
  <c r="G11"/>
  <c r="G23"/>
  <c r="G25"/>
  <c r="G24" s="1"/>
  <c r="G90"/>
  <c r="F13"/>
  <c r="F25"/>
  <c r="F24" s="1"/>
  <c r="F90"/>
  <c r="H23"/>
  <c r="H22" s="1"/>
  <c r="E23"/>
  <c r="E22" s="1"/>
  <c r="G10" l="1"/>
  <c r="G22"/>
  <c r="C11"/>
  <c r="C10" s="1"/>
  <c r="F23"/>
  <c r="F22" s="1"/>
  <c r="F11"/>
  <c r="F10" s="1"/>
</calcChain>
</file>

<file path=xl/sharedStrings.xml><?xml version="1.0" encoding="utf-8"?>
<sst xmlns="http://schemas.openxmlformats.org/spreadsheetml/2006/main" count="572" uniqueCount="512">
  <si>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</si>
  <si>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</si>
  <si>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</si>
  <si>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</si>
  <si>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</si>
  <si>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</si>
  <si>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</si>
  <si>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</si>
  <si>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</si>
  <si>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</si>
  <si>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</si>
  <si>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</si>
  <si>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</si>
  <si>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</si>
  <si>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</si>
  <si>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</si>
  <si>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</si>
  <si>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</si>
  <si>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</si>
  <si>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</si>
  <si>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</si>
  <si>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</si>
  <si>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</si>
  <si>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</si>
  <si>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</si>
  <si>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</si>
  <si>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</si>
  <si>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</si>
  <si>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</si>
  <si>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</si>
  <si>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</si>
  <si>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</si>
  <si>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</si>
  <si>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</si>
  <si>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</si>
  <si>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</si>
  <si>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</si>
  <si>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</si>
  <si>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</si>
  <si>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</si>
  <si>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</si>
  <si>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</si>
  <si>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</si>
  <si>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</si>
  <si>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</si>
  <si>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</si>
  <si>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</si>
  <si>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</si>
  <si>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</si>
  <si>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</si>
  <si>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</si>
  <si>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</si>
  <si>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</si>
  <si>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</si>
  <si>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</si>
  <si>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</si>
  <si>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</si>
  <si>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</si>
  <si>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</si>
  <si>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</si>
  <si>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</si>
  <si>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</si>
  <si>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</si>
  <si>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</si>
  <si>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</si>
  <si>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</si>
  <si>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</si>
  <si>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</si>
  <si>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</si>
  <si>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</si>
  <si>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</si>
  <si>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</si>
  <si>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</si>
  <si>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</si>
  <si>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</si>
  <si>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</si>
  <si>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</si>
  <si>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</si>
  <si>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</si>
  <si>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</si>
  <si>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</si>
  <si>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</si>
  <si>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</si>
  <si>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</si>
  <si>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</si>
  <si>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</si>
  <si>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</si>
  <si>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</si>
  <si>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</si>
  <si>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</si>
  <si>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</si>
  <si>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</si>
  <si>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</si>
  <si>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</si>
  <si>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</si>
  <si>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</si>
  <si>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</si>
  <si>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</si>
  <si>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</si>
  <si>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</si>
  <si>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</si>
  <si>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</si>
  <si>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</si>
  <si>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</si>
  <si>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</si>
  <si>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</si>
  <si>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</si>
  <si>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</si>
  <si>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</si>
  <si>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</si>
  <si>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</si>
  <si>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</si>
  <si>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</si>
  <si>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</si>
  <si>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</si>
  <si>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</si>
  <si>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</si>
  <si>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</si>
  <si>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</si>
  <si>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</si>
  <si>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</si>
  <si>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</si>
  <si>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</si>
  <si>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</si>
  <si>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</si>
  <si>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</si>
  <si>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</si>
  <si>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</si>
  <si>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</si>
  <si>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</si>
  <si>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</si>
  <si>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</si>
  <si>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</si>
  <si>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</si>
  <si>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</si>
  <si>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</si>
  <si>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</si>
  <si>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</si>
  <si>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</si>
  <si>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</si>
  <si>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</si>
  <si>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</si>
  <si>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</si>
  <si>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</si>
  <si>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</si>
  <si>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</si>
  <si>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</si>
  <si>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</si>
  <si>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</si>
  <si>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</si>
  <si>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</si>
  <si>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</si>
  <si>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</si>
  <si>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</si>
  <si>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</si>
  <si>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</si>
  <si>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</si>
  <si>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</si>
  <si>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</si>
  <si>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</si>
  <si>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</si>
  <si>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</si>
  <si>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</si>
  <si>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</si>
  <si>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</si>
  <si>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</si>
  <si>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</si>
  <si>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</si>
  <si>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</si>
  <si>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</si>
  <si>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</si>
  <si>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</si>
  <si>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</si>
  <si>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</si>
  <si>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</si>
  <si>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</si>
  <si>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</si>
  <si>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</si>
  <si>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</si>
  <si>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</si>
  <si>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</si>
  <si>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</si>
  <si>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</si>
  <si>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</si>
  <si>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</si>
  <si>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</si>
  <si>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</si>
  <si>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</si>
  <si>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</si>
  <si>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</si>
  <si>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</si>
  <si>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</si>
  <si>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</si>
  <si>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</si>
  <si>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</si>
  <si>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</si>
  <si>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</si>
  <si>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</si>
  <si>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</si>
  <si>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</si>
  <si>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</si>
  <si>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</si>
  <si>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</si>
  <si>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</si>
  <si>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</si>
  <si>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</si>
  <si>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</si>
  <si>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</si>
  <si>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</si>
  <si>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</si>
  <si>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</si>
  <si>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</si>
  <si>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</si>
  <si>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</si>
  <si>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</si>
  <si>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</si>
  <si>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</si>
  <si>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</si>
  <si>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</si>
  <si>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</si>
  <si>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</si>
  <si>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</si>
  <si>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</si>
  <si>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</si>
  <si>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</si>
  <si>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</si>
  <si>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</si>
  <si>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</si>
  <si>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</si>
  <si>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</si>
  <si>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</si>
  <si>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</si>
  <si>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</si>
  <si>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</si>
  <si>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</si>
  <si>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</si>
  <si>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</si>
  <si>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</si>
  <si>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</si>
  <si>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</si>
  <si>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</si>
  <si>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</si>
  <si>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</si>
  <si>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</si>
  <si>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</si>
  <si>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</si>
  <si>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</si>
  <si>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</si>
  <si>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</si>
  <si>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</si>
  <si>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</si>
  <si>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</si>
  <si>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</si>
  <si>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</si>
  <si>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</si>
  <si>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</si>
  <si>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</si>
  <si>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</si>
  <si>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</si>
  <si>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</si>
  <si>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</si>
  <si>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</si>
  <si>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</si>
  <si>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</si>
  <si>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</si>
  <si>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</si>
  <si>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</si>
  <si>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</si>
  <si>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</si>
  <si>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</si>
  <si>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</si>
  <si>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</si>
  <si>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</si>
  <si>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</si>
  <si>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</si>
  <si>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</si>
  <si>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</si>
  <si>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</si>
  <si>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</si>
  <si>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</si>
  <si>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</si>
  <si>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</si>
  <si>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</si>
  <si>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</si>
  <si>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</si>
  <si>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</si>
  <si>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</si>
  <si>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</si>
  <si>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</si>
  <si>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</si>
  <si>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</si>
  <si>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</si>
  <si>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</si>
  <si>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</si>
  <si>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</si>
  <si>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</si>
  <si>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</si>
  <si>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</si>
  <si>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</si>
  <si>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</si>
  <si>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</si>
  <si>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</si>
  <si>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</si>
  <si>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</si>
  <si>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</si>
  <si>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</si>
  <si>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</si>
  <si>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</si>
  <si>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</si>
  <si>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</si>
  <si>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</si>
  <si>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</si>
  <si>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</si>
  <si>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</si>
  <si>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</si>
  <si>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</si>
  <si>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</si>
  <si>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</si>
  <si>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</si>
  <si>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</si>
  <si>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</si>
  <si>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</si>
  <si>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</si>
  <si>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</si>
  <si>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</si>
  <si>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</si>
  <si>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</si>
  <si>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</si>
  <si>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</si>
  <si>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</si>
  <si>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</si>
  <si>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</si>
  <si>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</si>
  <si>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</si>
  <si>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</si>
  <si>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</si>
  <si>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</si>
  <si>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</si>
  <si>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</si>
  <si>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</si>
  <si>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</si>
  <si>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</si>
  <si>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</si>
  <si>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</si>
  <si>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</si>
  <si>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</si>
  <si>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</si>
  <si>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</si>
  <si>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</si>
  <si>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</si>
  <si>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</si>
  <si>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</si>
  <si>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</si>
  <si>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</si>
  <si>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</si>
  <si>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</si>
  <si>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</si>
  <si>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</si>
  <si>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</si>
  <si>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</si>
  <si>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</si>
  <si>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</si>
  <si>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</si>
  <si>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</si>
  <si>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</si>
  <si>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</si>
  <si>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</si>
  <si>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</si>
  <si>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</si>
  <si>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</si>
  <si>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</si>
  <si>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</si>
  <si>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</si>
  <si>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</si>
  <si>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</si>
  <si>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</si>
  <si>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</si>
  <si>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</si>
  <si>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</si>
  <si>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</si>
  <si>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</si>
  <si>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</si>
  <si>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</si>
  <si>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</si>
  <si>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</si>
  <si>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</si>
  <si>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</si>
  <si>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</si>
  <si>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</si>
  <si>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</si>
  <si>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</si>
  <si>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</si>
  <si>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</si>
  <si>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</si>
  <si>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</si>
  <si>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</si>
  <si>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</si>
  <si>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</si>
  <si>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</si>
  <si>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</si>
  <si>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</si>
  <si>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</si>
  <si>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</si>
  <si>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</si>
  <si>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</si>
  <si>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</si>
  <si>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</si>
  <si>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</si>
  <si>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</si>
  <si>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</si>
  <si>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</si>
  <si>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</si>
  <si>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</si>
  <si>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</si>
  <si>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</si>
  <si>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</si>
  <si>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</si>
  <si>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</si>
  <si>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</si>
  <si>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</si>
  <si>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</si>
  <si>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</si>
  <si>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</si>
  <si>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</si>
  <si>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</si>
  <si>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</si>
  <si>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</si>
  <si>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</si>
  <si>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</si>
  <si>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</si>
  <si>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</si>
  <si>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</si>
  <si>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</si>
  <si>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</si>
  <si>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</si>
  <si>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</si>
  <si>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</si>
  <si>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</si>
  <si>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</si>
  <si>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</si>
  <si>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</si>
  <si>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</si>
  <si>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</si>
  <si>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</si>
  <si>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</si>
  <si>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</si>
  <si>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</si>
  <si>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</si>
  <si>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</si>
  <si>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</si>
  <si>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</si>
  <si>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</si>
  <si>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</si>
  <si>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</si>
  <si>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</si>
  <si>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</si>
  <si>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</si>
  <si>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</si>
  <si>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</si>
  <si>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</si>
  <si>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</si>
  <si>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</si>
  <si>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</si>
  <si>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</si>
  <si>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</si>
  <si>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</si>
  <si>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</si>
  <si>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</si>
  <si>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</si>
  <si>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</si>
  <si>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</si>
  <si>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</si>
  <si>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</si>
  <si>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</si>
  <si>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</si>
  <si>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</si>
  <si>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</si>
  <si>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</si>
  <si>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</si>
  <si>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</si>
  <si>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</si>
  <si>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</si>
  <si>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</si>
  <si>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</si>
  <si>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</si>
  <si>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</si>
  <si>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</si>
  <si>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</si>
  <si>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</si>
  <si>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</si>
  <si>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</si>
  <si>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</si>
  <si>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</si>
  <si>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</si>
  <si>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</si>
  <si>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</si>
  <si>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</si>
  <si>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</si>
  <si>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</si>
  <si>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</si>
  <si>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</si>
  <si>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CONT DE EXECUTIE VENITURI AUGUST 2021</t>
  </si>
  <si>
    <t>CONT DE EXECUTIE CHELTUIELI AUGUST  2021</t>
  </si>
  <si>
    <t xml:space="preserve">  -  Programul national de tratament pentru boli rare (mucoviscidoza)</t>
  </si>
  <si>
    <t>CAS COVASNA</t>
  </si>
  <si>
    <t>NR. 9018/13.09.2021</t>
  </si>
  <si>
    <t>DIRECTOR GENERAL</t>
  </si>
  <si>
    <t>TATU DRAGOS</t>
  </si>
  <si>
    <t>Kisgyörgy Emese</t>
  </si>
  <si>
    <t xml:space="preserve"> DIRECTOR ECONOMIC</t>
  </si>
  <si>
    <t xml:space="preserve">  DIRECTOR ECONOMIC</t>
  </si>
  <si>
    <t>NR. 9018/13,09,2021</t>
  </si>
</sst>
</file>

<file path=xl/styles.xml><?xml version="1.0" encoding="utf-8"?>
<styleSheet xmlns="http://schemas.openxmlformats.org/spreadsheetml/2006/main">
  <numFmts count="2">
    <numFmt numFmtId="164" formatCode="#,##0.00_ ;[Red]\-#,##0.00\ "/>
    <numFmt numFmtId="165" formatCode="#,##0.0"/>
  </numFmts>
  <fonts count="1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8">
    <xf numFmtId="0" fontId="0"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26">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0" xfId="0" applyNumberFormat="1" applyFont="1" applyFill="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3" fillId="0" borderId="0" xfId="0" applyFont="1" applyFill="1" applyAlignment="1">
      <alignment horizontal="left" wrapText="1"/>
    </xf>
    <xf numFmtId="0" fontId="5" fillId="0" borderId="0" xfId="0" applyFont="1" applyFill="1" applyAlignment="1">
      <alignment horizontal="center"/>
    </xf>
    <xf numFmtId="3" fontId="3" fillId="0" borderId="0" xfId="0" applyNumberFormat="1" applyFont="1" applyAlignment="1">
      <alignment horizontal="center"/>
    </xf>
    <xf numFmtId="0" fontId="3" fillId="0" borderId="0" xfId="0" applyFont="1" applyFill="1"/>
    <xf numFmtId="4" fontId="3" fillId="0" borderId="0" xfId="0" applyNumberFormat="1" applyFont="1" applyFill="1" applyBorder="1"/>
    <xf numFmtId="4" fontId="3" fillId="0" borderId="0" xfId="0" applyNumberFormat="1" applyFont="1" applyFill="1"/>
    <xf numFmtId="0" fontId="3" fillId="0" borderId="0" xfId="0" applyFont="1" applyFill="1" applyAlignment="1">
      <alignment wrapText="1"/>
    </xf>
    <xf numFmtId="0" fontId="3" fillId="0" borderId="0" xfId="0" applyFont="1" applyFill="1" applyBorder="1"/>
    <xf numFmtId="3" fontId="3" fillId="0" borderId="0" xfId="0" applyNumberFormat="1" applyFont="1" applyAlignment="1">
      <alignment horizontal="center"/>
    </xf>
    <xf numFmtId="3" fontId="3" fillId="0" borderId="0" xfId="0" applyNumberFormat="1" applyFont="1"/>
    <xf numFmtId="49" fontId="3" fillId="0" borderId="0" xfId="0" applyNumberFormat="1" applyFont="1" applyFill="1" applyBorder="1" applyAlignment="1">
      <alignment vertical="top" wrapText="1"/>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3" fillId="0" borderId="0" xfId="0" applyNumberFormat="1" applyFont="1" applyFill="1"/>
    <xf numFmtId="0" fontId="3" fillId="0" borderId="0" xfId="0" applyFont="1" applyFill="1" applyAlignment="1">
      <alignment wrapText="1"/>
    </xf>
    <xf numFmtId="0" fontId="3" fillId="0" borderId="0" xfId="0" applyFont="1" applyFill="1" applyBorder="1"/>
    <xf numFmtId="3" fontId="3" fillId="0" borderId="0" xfId="0" applyNumberFormat="1" applyFont="1" applyAlignment="1">
      <alignment horizontal="center"/>
    </xf>
    <xf numFmtId="3" fontId="3" fillId="0" borderId="0" xfId="0" applyNumberFormat="1" applyFont="1"/>
    <xf numFmtId="49" fontId="3" fillId="0" borderId="0"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wrapText="1"/>
    </xf>
  </cellXfs>
  <cellStyles count="8">
    <cellStyle name="Normal" xfId="0" builtinId="0"/>
    <cellStyle name="Normal 2" xfId="1"/>
    <cellStyle name="Normal 2 2" xfId="7"/>
    <cellStyle name="Normal 2 3" xfId="6"/>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09"/>
  <sheetViews>
    <sheetView tabSelected="1" view="pageBreakPreview" zoomScale="60" workbookViewId="0">
      <pane xSplit="4" ySplit="8" topLeftCell="F9" activePane="bottomRight" state="frozen"/>
      <selection activeCell="C79" sqref="C79:E79"/>
      <selection pane="topRight" activeCell="C79" sqref="C79:E79"/>
      <selection pane="bottomLeft" activeCell="C79" sqref="C79:E79"/>
      <selection pane="bottomRight" activeCell="L24" sqref="L24"/>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3.42578125" style="55" customWidth="1"/>
    <col min="9" max="9" width="10.7109375" style="55" customWidth="1"/>
    <col min="10" max="10" width="9.28515625" style="55" customWidth="1"/>
    <col min="11" max="11" width="10.28515625" style="55" customWidth="1"/>
    <col min="12" max="12" width="9.85546875" style="55" customWidth="1"/>
    <col min="13" max="13" width="10.7109375" style="55" customWidth="1"/>
    <col min="14" max="14" width="10" style="55" customWidth="1"/>
    <col min="15" max="15" width="10.28515625" style="55" customWidth="1"/>
    <col min="16" max="16" width="9.5703125" style="55" customWidth="1"/>
    <col min="17" max="17" width="10.7109375" style="55" customWidth="1"/>
    <col min="18" max="18" width="10.140625" style="55" bestFit="1" customWidth="1"/>
    <col min="19" max="19" width="10.5703125" style="55" customWidth="1"/>
    <col min="20" max="20" width="10" style="55" customWidth="1"/>
    <col min="21" max="21" width="10.85546875" style="55" customWidth="1"/>
    <col min="22" max="22" width="10.140625" style="55" customWidth="1"/>
    <col min="23" max="23" width="9.7109375" style="55" customWidth="1"/>
    <col min="24" max="24" width="10.85546875" style="55" customWidth="1"/>
    <col min="25" max="25" width="11.140625" style="55" customWidth="1"/>
    <col min="26" max="26" width="9.140625" style="55"/>
    <col min="27" max="27" width="10.5703125" style="55" customWidth="1"/>
    <col min="28" max="28" width="9.85546875" style="55" customWidth="1"/>
    <col min="29" max="29" width="10.85546875" style="55" customWidth="1"/>
    <col min="30" max="30" width="10.28515625" style="55" customWidth="1"/>
    <col min="31" max="31" width="8.5703125" style="55" customWidth="1"/>
    <col min="32" max="32" width="10.42578125" style="55" customWidth="1"/>
    <col min="33" max="34" width="9.85546875" style="55" customWidth="1"/>
    <col min="35" max="35" width="9.28515625" style="55" customWidth="1"/>
    <col min="36" max="36" width="9" style="55" customWidth="1"/>
    <col min="37" max="37" width="10.42578125" style="55" customWidth="1"/>
    <col min="38" max="38" width="11.28515625" style="55" customWidth="1"/>
    <col min="39" max="39" width="9.85546875" style="55" customWidth="1"/>
    <col min="40" max="40" width="10.42578125" style="55" customWidth="1"/>
    <col min="41" max="41" width="9.7109375" style="55" customWidth="1"/>
    <col min="42" max="42" width="11.140625" style="55" customWidth="1"/>
    <col min="43" max="43" width="10.42578125" style="55" customWidth="1"/>
    <col min="44" max="44" width="10" style="55" customWidth="1"/>
    <col min="45" max="45" width="10.140625" style="55" customWidth="1"/>
    <col min="46" max="46" width="10.7109375" style="55" customWidth="1"/>
    <col min="47" max="47" width="11.140625" style="55" customWidth="1"/>
    <col min="48" max="48" width="9.5703125" style="55" customWidth="1"/>
    <col min="49" max="49" width="11.28515625" style="55" customWidth="1"/>
    <col min="50" max="50" width="11" style="55" customWidth="1"/>
    <col min="51" max="51" width="9.85546875" style="55" customWidth="1"/>
    <col min="52" max="52" width="10.7109375" style="55" customWidth="1"/>
    <col min="53" max="53" width="10.28515625" style="55" customWidth="1"/>
    <col min="54" max="54" width="10.5703125" style="55" customWidth="1"/>
    <col min="55" max="55" width="9.5703125" style="55" customWidth="1"/>
    <col min="56" max="56" width="8.42578125" style="55" customWidth="1"/>
    <col min="57" max="57" width="10.7109375" style="55" customWidth="1"/>
    <col min="58" max="58" width="10.140625" style="55" customWidth="1"/>
    <col min="59" max="59" width="10.7109375" style="55" customWidth="1"/>
    <col min="60" max="60" width="9.85546875" style="55" customWidth="1"/>
    <col min="61" max="61" width="9.7109375" style="55" customWidth="1"/>
    <col min="62" max="62" width="10" style="55" customWidth="1"/>
    <col min="63" max="63" width="11.42578125" style="55" customWidth="1"/>
    <col min="64" max="64" width="10" style="55" customWidth="1"/>
    <col min="65" max="65" width="9.7109375" style="55" customWidth="1"/>
    <col min="66" max="66" width="10" style="55" customWidth="1"/>
    <col min="67" max="67" width="10.7109375" style="55" customWidth="1"/>
    <col min="68" max="68" width="9.28515625" style="55" customWidth="1"/>
    <col min="69" max="69" width="10.7109375" style="55" customWidth="1"/>
    <col min="70" max="70" width="10.140625" style="55" customWidth="1"/>
    <col min="71" max="71" width="10.85546875" style="55" customWidth="1"/>
    <col min="72" max="72" width="11.140625" style="55" customWidth="1"/>
    <col min="73" max="75" width="10.28515625" style="55" customWidth="1"/>
    <col min="76" max="76" width="9.5703125" style="55" customWidth="1"/>
    <col min="77" max="77" width="10.28515625" style="55" customWidth="1"/>
    <col min="78" max="78" width="9.5703125" style="55" customWidth="1"/>
    <col min="79" max="79" width="10.140625" style="55" customWidth="1"/>
    <col min="80" max="80" width="8.85546875" style="55" customWidth="1"/>
    <col min="81" max="81" width="9.42578125" style="55" customWidth="1"/>
    <col min="82" max="82" width="10.28515625" style="55" customWidth="1"/>
    <col min="83" max="83" width="9.85546875" style="55" customWidth="1"/>
    <col min="84" max="84" width="9.5703125" style="55" customWidth="1"/>
    <col min="85" max="85" width="9" style="55" customWidth="1"/>
    <col min="86" max="86" width="9.7109375" style="55" customWidth="1"/>
    <col min="87" max="88" width="10.42578125" style="55" customWidth="1"/>
    <col min="89" max="89" width="10.140625" style="55" customWidth="1"/>
    <col min="90" max="90" width="10.28515625" style="55" customWidth="1"/>
    <col min="91" max="91" width="11.5703125" style="55" customWidth="1"/>
    <col min="92" max="93" width="11.140625" style="55" customWidth="1"/>
    <col min="94" max="94" width="9.85546875" style="55" customWidth="1"/>
    <col min="95" max="95" width="8.5703125" style="55" customWidth="1"/>
    <col min="96" max="96" width="10.28515625" style="55" customWidth="1"/>
    <col min="97" max="97" width="10" style="55" customWidth="1"/>
    <col min="98" max="98" width="9.85546875" style="55" customWidth="1"/>
    <col min="99" max="99" width="10.140625" style="55" customWidth="1"/>
    <col min="100" max="100" width="11.7109375" style="55" customWidth="1"/>
    <col min="101" max="101" width="8.140625" style="55" customWidth="1"/>
    <col min="102" max="102" width="8.5703125" style="55" customWidth="1"/>
    <col min="103" max="103" width="10.140625" style="55" customWidth="1"/>
    <col min="104" max="104" width="11.7109375" style="55" customWidth="1"/>
    <col min="105" max="105" width="9.5703125" style="55" customWidth="1"/>
    <col min="106" max="106" width="9.42578125" style="55" customWidth="1"/>
    <col min="107" max="107" width="12.28515625" style="55" customWidth="1"/>
    <col min="108" max="108" width="11.42578125" style="55" customWidth="1"/>
    <col min="109" max="109" width="11.5703125" style="55" customWidth="1"/>
    <col min="110" max="110" width="11.42578125" style="55" customWidth="1"/>
    <col min="111" max="111" width="14.28515625" style="55" customWidth="1"/>
    <col min="112" max="112" width="10.5703125" style="55" customWidth="1"/>
    <col min="113" max="113" width="11.7109375" style="55" bestFit="1" customWidth="1"/>
    <col min="114" max="114" width="11" style="55" customWidth="1"/>
    <col min="115" max="115" width="12" style="55" customWidth="1"/>
    <col min="116" max="116" width="10.85546875" style="55" customWidth="1"/>
    <col min="117" max="117" width="11.5703125" style="55" customWidth="1"/>
    <col min="118" max="118" width="9.85546875" style="55" customWidth="1"/>
    <col min="119" max="119" width="10.5703125" style="55" customWidth="1"/>
    <col min="120" max="121" width="9.140625" style="55"/>
    <col min="122" max="122" width="10.5703125" style="55" customWidth="1"/>
    <col min="123" max="123" width="9.85546875" style="55" customWidth="1"/>
    <col min="124" max="124" width="10.140625" style="55" customWidth="1"/>
    <col min="125" max="126" width="9.140625" style="55"/>
    <col min="127" max="127" width="10.5703125" style="55" customWidth="1"/>
    <col min="128" max="128" width="10" style="55" customWidth="1"/>
    <col min="129" max="129" width="9.85546875" style="55" customWidth="1"/>
    <col min="130" max="131" width="9.140625" style="55"/>
    <col min="132" max="132" width="10.42578125" style="55" customWidth="1"/>
    <col min="133" max="133" width="9.7109375" style="55" customWidth="1"/>
    <col min="134" max="134" width="10" style="55" customWidth="1"/>
    <col min="135" max="136" width="9.140625" style="55"/>
    <col min="137" max="137" width="10.140625" style="55" customWidth="1"/>
    <col min="138" max="138" width="12.7109375" style="55" bestFit="1" customWidth="1"/>
    <col min="139" max="150" width="9.140625" style="55"/>
    <col min="151" max="16384" width="9.140625" style="5"/>
  </cols>
  <sheetData>
    <row r="1" spans="1:150" ht="30" customHeight="1">
      <c r="A1" s="105" t="s">
        <v>504</v>
      </c>
      <c r="B1" s="105"/>
    </row>
    <row r="2" spans="1:150" ht="23.25" customHeight="1">
      <c r="A2" s="105" t="s">
        <v>505</v>
      </c>
      <c r="B2" s="105"/>
    </row>
    <row r="3" spans="1:150" ht="20.25">
      <c r="B3" s="106" t="s">
        <v>501</v>
      </c>
      <c r="C3" s="106"/>
      <c r="D3" s="106"/>
      <c r="E3" s="54"/>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row>
    <row r="4" spans="1:150" ht="17.25" customHeight="1">
      <c r="B4" s="56"/>
      <c r="C4" s="56"/>
      <c r="D4" s="54"/>
      <c r="E4" s="54"/>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row>
    <row r="5" spans="1:150">
      <c r="A5" s="57"/>
      <c r="B5" s="58"/>
      <c r="C5" s="58"/>
      <c r="D5" s="6"/>
      <c r="E5" s="6"/>
      <c r="F5" s="6"/>
      <c r="G5" s="6"/>
      <c r="EG5" s="59"/>
    </row>
    <row r="6" spans="1:150" ht="12.75" customHeight="1">
      <c r="B6" s="55"/>
      <c r="C6" s="55"/>
      <c r="D6" s="6"/>
      <c r="E6" s="6"/>
      <c r="F6" s="6"/>
      <c r="G6" s="98" t="s">
        <v>0</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4"/>
      <c r="DJ6" s="104"/>
      <c r="DK6" s="104"/>
      <c r="DL6" s="104"/>
      <c r="DM6" s="104"/>
      <c r="DN6" s="103"/>
      <c r="DO6" s="103"/>
      <c r="DP6" s="103"/>
      <c r="DQ6" s="103"/>
      <c r="DR6" s="103"/>
      <c r="DS6" s="103"/>
      <c r="DT6" s="103"/>
      <c r="DU6" s="103"/>
      <c r="DV6" s="103"/>
      <c r="DW6" s="103"/>
      <c r="DX6" s="103"/>
      <c r="DY6" s="103"/>
      <c r="DZ6" s="103"/>
      <c r="EA6" s="103"/>
      <c r="EB6" s="103"/>
      <c r="EC6" s="103"/>
      <c r="ED6" s="103"/>
      <c r="EE6" s="103"/>
      <c r="EF6" s="103"/>
      <c r="EG6" s="103"/>
    </row>
    <row r="7" spans="1:150" ht="90">
      <c r="A7" s="12" t="s">
        <v>1</v>
      </c>
      <c r="B7" s="12" t="s">
        <v>2</v>
      </c>
      <c r="C7" s="12" t="s">
        <v>3</v>
      </c>
      <c r="D7" s="12" t="s">
        <v>4</v>
      </c>
      <c r="E7" s="12" t="s">
        <v>5</v>
      </c>
      <c r="F7" s="11" t="s">
        <v>6</v>
      </c>
      <c r="G7" s="11" t="s">
        <v>7</v>
      </c>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row>
    <row r="8" spans="1:150" s="63" customFormat="1">
      <c r="A8" s="15"/>
      <c r="B8" s="61"/>
      <c r="C8" s="61"/>
      <c r="D8" s="15"/>
      <c r="E8" s="15"/>
      <c r="F8" s="15"/>
      <c r="G8" s="15"/>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4"/>
      <c r="EI8" s="4"/>
      <c r="EJ8" s="4"/>
      <c r="EK8" s="4"/>
      <c r="EL8" s="4"/>
      <c r="EM8" s="4"/>
      <c r="EN8" s="4"/>
      <c r="EO8" s="4"/>
      <c r="EP8" s="4"/>
      <c r="EQ8" s="4"/>
      <c r="ER8" s="4"/>
      <c r="ES8" s="4"/>
      <c r="ET8" s="4"/>
    </row>
    <row r="9" spans="1:150">
      <c r="A9" s="64" t="s">
        <v>8</v>
      </c>
      <c r="B9" s="65" t="s">
        <v>9</v>
      </c>
      <c r="C9" s="85">
        <f>+C10+C66+C104+C93+C90</f>
        <v>0</v>
      </c>
      <c r="D9" s="85">
        <f>+D10+D66+D104+D93+D90</f>
        <v>234434160</v>
      </c>
      <c r="E9" s="85">
        <f>+E10+E66+E104+E93+E90</f>
        <v>0</v>
      </c>
      <c r="F9" s="85">
        <f>+F10+F66+F104+F93+F90</f>
        <v>134011674.44</v>
      </c>
      <c r="G9" s="85">
        <f>+G10+G66+G104+G93+G90</f>
        <v>16448841.74</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c r="A10" s="64" t="s">
        <v>10</v>
      </c>
      <c r="B10" s="65" t="s">
        <v>11</v>
      </c>
      <c r="C10" s="85">
        <f>+C16+C53+C11</f>
        <v>0</v>
      </c>
      <c r="D10" s="85">
        <f t="shared" ref="D10:G10" si="0">+D16+D53+D11</f>
        <v>196906000</v>
      </c>
      <c r="E10" s="85">
        <f t="shared" si="0"/>
        <v>0</v>
      </c>
      <c r="F10" s="85">
        <f t="shared" si="0"/>
        <v>134440122.44</v>
      </c>
      <c r="G10" s="85">
        <f t="shared" si="0"/>
        <v>16434208.74</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c r="A11" s="64" t="s">
        <v>12</v>
      </c>
      <c r="B11" s="65" t="s">
        <v>13</v>
      </c>
      <c r="C11" s="85">
        <f>+C12+C13+C14+C15</f>
        <v>0</v>
      </c>
      <c r="D11" s="85">
        <f t="shared" ref="D11:G11" si="1">+D12+D13+D14+D15</f>
        <v>0</v>
      </c>
      <c r="E11" s="85">
        <f t="shared" si="1"/>
        <v>0</v>
      </c>
      <c r="F11" s="85">
        <f t="shared" si="1"/>
        <v>0</v>
      </c>
      <c r="G11" s="85">
        <f t="shared" si="1"/>
        <v>0</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45">
      <c r="A12" s="64" t="s">
        <v>14</v>
      </c>
      <c r="B12" s="65" t="s">
        <v>15</v>
      </c>
      <c r="C12" s="85"/>
      <c r="D12" s="85"/>
      <c r="E12" s="85"/>
      <c r="F12" s="85"/>
      <c r="G12" s="85"/>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c r="A13" s="64" t="s">
        <v>16</v>
      </c>
      <c r="B13" s="65" t="s">
        <v>17</v>
      </c>
      <c r="C13" s="85"/>
      <c r="D13" s="85"/>
      <c r="E13" s="85"/>
      <c r="F13" s="85"/>
      <c r="G13" s="85"/>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ht="30">
      <c r="A14" s="64" t="s">
        <v>18</v>
      </c>
      <c r="B14" s="65" t="s">
        <v>19</v>
      </c>
      <c r="C14" s="85"/>
      <c r="D14" s="85"/>
      <c r="E14" s="85"/>
      <c r="F14" s="85"/>
      <c r="G14" s="85"/>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ht="45">
      <c r="A15" s="64" t="s">
        <v>20</v>
      </c>
      <c r="B15" s="65" t="s">
        <v>21</v>
      </c>
      <c r="C15" s="85"/>
      <c r="D15" s="85"/>
      <c r="E15" s="85"/>
      <c r="F15" s="85"/>
      <c r="G15" s="85"/>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c r="A16" s="64" t="s">
        <v>22</v>
      </c>
      <c r="B16" s="65" t="s">
        <v>23</v>
      </c>
      <c r="C16" s="85">
        <f>+C17+C29</f>
        <v>0</v>
      </c>
      <c r="D16" s="85">
        <f t="shared" ref="D16:G16" si="2">+D17+D29</f>
        <v>196771000</v>
      </c>
      <c r="E16" s="85">
        <f t="shared" si="2"/>
        <v>0</v>
      </c>
      <c r="F16" s="85">
        <f t="shared" si="2"/>
        <v>134333683.78999999</v>
      </c>
      <c r="G16" s="85">
        <f t="shared" si="2"/>
        <v>16429359.23</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c r="A17" s="64" t="s">
        <v>24</v>
      </c>
      <c r="B17" s="65" t="s">
        <v>25</v>
      </c>
      <c r="C17" s="85">
        <f>+C18+C25+C28</f>
        <v>0</v>
      </c>
      <c r="D17" s="85">
        <f t="shared" ref="D17:G17" si="3">+D18+D25+D28</f>
        <v>8513000</v>
      </c>
      <c r="E17" s="85">
        <f t="shared" si="3"/>
        <v>0</v>
      </c>
      <c r="F17" s="85">
        <f t="shared" si="3"/>
        <v>6193128.9900000002</v>
      </c>
      <c r="G17" s="85">
        <f t="shared" si="3"/>
        <v>758306.43</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74" ht="30">
      <c r="A18" s="64" t="s">
        <v>26</v>
      </c>
      <c r="B18" s="65" t="s">
        <v>27</v>
      </c>
      <c r="C18" s="85">
        <f>C19+C20+C22+C23+C24+C21</f>
        <v>0</v>
      </c>
      <c r="D18" s="85">
        <f t="shared" ref="D18:G18" si="4">D19+D20+D22+D23+D24+D21</f>
        <v>0</v>
      </c>
      <c r="E18" s="85">
        <f t="shared" si="4"/>
        <v>0</v>
      </c>
      <c r="F18" s="85">
        <f t="shared" si="4"/>
        <v>201346</v>
      </c>
      <c r="G18" s="85">
        <f t="shared" si="4"/>
        <v>-1539</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74" s="55" customFormat="1" ht="30">
      <c r="A19" s="66" t="s">
        <v>28</v>
      </c>
      <c r="B19" s="67" t="s">
        <v>29</v>
      </c>
      <c r="C19" s="45"/>
      <c r="D19" s="85"/>
      <c r="E19" s="85"/>
      <c r="F19" s="45">
        <v>201346</v>
      </c>
      <c r="G19" s="45">
        <v>-1539</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5" customFormat="1" ht="30">
      <c r="A20" s="66" t="s">
        <v>30</v>
      </c>
      <c r="B20" s="67" t="s">
        <v>31</v>
      </c>
      <c r="C20" s="45"/>
      <c r="D20" s="85"/>
      <c r="E20" s="85"/>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5" customFormat="1">
      <c r="A21" s="66" t="s">
        <v>32</v>
      </c>
      <c r="B21" s="67" t="s">
        <v>33</v>
      </c>
      <c r="C21" s="45"/>
      <c r="D21" s="85"/>
      <c r="E21" s="85"/>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5" customFormat="1" ht="30">
      <c r="A22" s="66" t="s">
        <v>34</v>
      </c>
      <c r="B22" s="67" t="s">
        <v>35</v>
      </c>
      <c r="C22" s="45"/>
      <c r="D22" s="85"/>
      <c r="E22" s="85"/>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5" customFormat="1" ht="30">
      <c r="A23" s="66" t="s">
        <v>36</v>
      </c>
      <c r="B23" s="67" t="s">
        <v>37</v>
      </c>
      <c r="C23" s="45"/>
      <c r="D23" s="85"/>
      <c r="E23" s="85"/>
      <c r="F23" s="45"/>
      <c r="G23" s="45"/>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5" customFormat="1" ht="43.5" customHeight="1">
      <c r="A24" s="66" t="s">
        <v>38</v>
      </c>
      <c r="B24" s="68" t="s">
        <v>39</v>
      </c>
      <c r="C24" s="45"/>
      <c r="D24" s="85"/>
      <c r="E24" s="85"/>
      <c r="F24" s="45"/>
      <c r="G24" s="45"/>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5" customFormat="1" ht="17.25">
      <c r="A25" s="64" t="s">
        <v>40</v>
      </c>
      <c r="B25" s="69" t="s">
        <v>41</v>
      </c>
      <c r="C25" s="85">
        <f>C26+C27</f>
        <v>0</v>
      </c>
      <c r="D25" s="85">
        <f t="shared" ref="D25:G25" si="5">D26+D27</f>
        <v>0</v>
      </c>
      <c r="E25" s="85">
        <f t="shared" si="5"/>
        <v>0</v>
      </c>
      <c r="F25" s="85">
        <f t="shared" si="5"/>
        <v>12345</v>
      </c>
      <c r="G25" s="85">
        <f t="shared" si="5"/>
        <v>704</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5" customFormat="1" ht="33">
      <c r="A26" s="66" t="s">
        <v>42</v>
      </c>
      <c r="B26" s="68" t="s">
        <v>43</v>
      </c>
      <c r="C26" s="45"/>
      <c r="D26" s="85"/>
      <c r="E26" s="85"/>
      <c r="F26" s="45">
        <v>12345</v>
      </c>
      <c r="G26" s="45">
        <v>704</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5" customFormat="1" ht="33">
      <c r="A27" s="66" t="s">
        <v>44</v>
      </c>
      <c r="B27" s="68" t="s">
        <v>45</v>
      </c>
      <c r="C27" s="45"/>
      <c r="D27" s="85"/>
      <c r="E27" s="85"/>
      <c r="F27" s="45"/>
      <c r="G27" s="45"/>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5" customFormat="1" ht="33">
      <c r="A28" s="66" t="s">
        <v>46</v>
      </c>
      <c r="B28" s="68" t="s">
        <v>47</v>
      </c>
      <c r="C28" s="45"/>
      <c r="D28" s="85">
        <v>8513000</v>
      </c>
      <c r="E28" s="85"/>
      <c r="F28" s="45">
        <v>5979437.9900000002</v>
      </c>
      <c r="G28" s="45">
        <v>759141.43</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5" customFormat="1">
      <c r="A29" s="64" t="s">
        <v>48</v>
      </c>
      <c r="B29" s="65" t="s">
        <v>49</v>
      </c>
      <c r="C29" s="85">
        <f>C30+C36+C52+C37+C38+C39+C40+C41+C42+C43+C44+C45+C46+C47+C48+C49+C50+C51</f>
        <v>0</v>
      </c>
      <c r="D29" s="85">
        <f t="shared" ref="D29:G29" si="6">D30+D36+D52+D37+D38+D39+D40+D41+D42+D43+D44+D45+D46+D47+D48+D49+D50+D51</f>
        <v>188258000</v>
      </c>
      <c r="E29" s="85">
        <f t="shared" si="6"/>
        <v>0</v>
      </c>
      <c r="F29" s="85">
        <f t="shared" si="6"/>
        <v>128140554.8</v>
      </c>
      <c r="G29" s="85">
        <f t="shared" si="6"/>
        <v>15671052.800000001</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5" customFormat="1" ht="30">
      <c r="A30" s="64" t="s">
        <v>50</v>
      </c>
      <c r="B30" s="65" t="s">
        <v>51</v>
      </c>
      <c r="C30" s="85">
        <f>C31+C32+C33+C34+C35</f>
        <v>0</v>
      </c>
      <c r="D30" s="85">
        <f t="shared" ref="D30:G30" si="7">D31+D32+D33+D34+D35</f>
        <v>182944000</v>
      </c>
      <c r="E30" s="85">
        <f t="shared" si="7"/>
        <v>0</v>
      </c>
      <c r="F30" s="85">
        <f t="shared" si="7"/>
        <v>121603078</v>
      </c>
      <c r="G30" s="85">
        <f t="shared" si="7"/>
        <v>15259458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5" customFormat="1" ht="30">
      <c r="A31" s="66" t="s">
        <v>52</v>
      </c>
      <c r="B31" s="67" t="s">
        <v>53</v>
      </c>
      <c r="C31" s="45"/>
      <c r="D31" s="85">
        <v>182944000</v>
      </c>
      <c r="E31" s="85"/>
      <c r="F31" s="45">
        <v>121552840</v>
      </c>
      <c r="G31" s="45">
        <v>15263549</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5" customFormat="1" ht="66">
      <c r="A32" s="66" t="s">
        <v>54</v>
      </c>
      <c r="B32" s="68" t="s">
        <v>55</v>
      </c>
      <c r="C32" s="45"/>
      <c r="D32" s="85"/>
      <c r="E32" s="85"/>
      <c r="F32" s="45">
        <v>49670</v>
      </c>
      <c r="G32" s="45">
        <v>-4091</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5" customFormat="1" ht="27.75" customHeight="1">
      <c r="A33" s="66" t="s">
        <v>56</v>
      </c>
      <c r="B33" s="67" t="s">
        <v>57</v>
      </c>
      <c r="C33" s="45"/>
      <c r="D33" s="85"/>
      <c r="E33" s="85"/>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5" customFormat="1">
      <c r="A34" s="66" t="s">
        <v>58</v>
      </c>
      <c r="B34" s="67" t="s">
        <v>59</v>
      </c>
      <c r="C34" s="45"/>
      <c r="D34" s="85"/>
      <c r="E34" s="85"/>
      <c r="F34" s="45">
        <v>568</v>
      </c>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5" customFormat="1">
      <c r="A35" s="66" t="s">
        <v>60</v>
      </c>
      <c r="B35" s="67" t="s">
        <v>61</v>
      </c>
      <c r="C35" s="45"/>
      <c r="D35" s="85"/>
      <c r="E35" s="85"/>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5" customFormat="1">
      <c r="A36" s="66" t="s">
        <v>62</v>
      </c>
      <c r="B36" s="67" t="s">
        <v>63</v>
      </c>
      <c r="C36" s="45"/>
      <c r="D36" s="85"/>
      <c r="E36" s="85"/>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5" customFormat="1" ht="28.5">
      <c r="A37" s="66" t="s">
        <v>64</v>
      </c>
      <c r="B37" s="70" t="s">
        <v>65</v>
      </c>
      <c r="C37" s="45"/>
      <c r="D37" s="85"/>
      <c r="E37" s="85"/>
      <c r="F37" s="45"/>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5" customFormat="1" ht="45">
      <c r="A38" s="66" t="s">
        <v>66</v>
      </c>
      <c r="B38" s="67" t="s">
        <v>67</v>
      </c>
      <c r="C38" s="45"/>
      <c r="D38" s="85">
        <v>1000</v>
      </c>
      <c r="E38" s="85"/>
      <c r="F38" s="45">
        <v>375</v>
      </c>
      <c r="G38" s="45">
        <v>323</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5" customFormat="1" ht="60">
      <c r="A39" s="66" t="s">
        <v>68</v>
      </c>
      <c r="B39" s="67" t="s">
        <v>69</v>
      </c>
      <c r="C39" s="45"/>
      <c r="D39" s="85"/>
      <c r="E39" s="85"/>
      <c r="F39" s="45">
        <v>20</v>
      </c>
      <c r="G39" s="45">
        <v>3</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5" customFormat="1" ht="45">
      <c r="A40" s="66" t="s">
        <v>70</v>
      </c>
      <c r="B40" s="67" t="s">
        <v>71</v>
      </c>
      <c r="C40" s="45"/>
      <c r="D40" s="85"/>
      <c r="E40" s="85"/>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5" customFormat="1" ht="60">
      <c r="A41" s="66" t="s">
        <v>72</v>
      </c>
      <c r="B41" s="67" t="s">
        <v>73</v>
      </c>
      <c r="C41" s="45"/>
      <c r="D41" s="85"/>
      <c r="E41" s="85"/>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5" customFormat="1" ht="60">
      <c r="A42" s="66" t="s">
        <v>74</v>
      </c>
      <c r="B42" s="67" t="s">
        <v>75</v>
      </c>
      <c r="C42" s="45"/>
      <c r="D42" s="85"/>
      <c r="E42" s="85"/>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5" customFormat="1" ht="45">
      <c r="A43" s="66" t="s">
        <v>76</v>
      </c>
      <c r="B43" s="67" t="s">
        <v>77</v>
      </c>
      <c r="C43" s="45"/>
      <c r="D43" s="85"/>
      <c r="E43" s="85"/>
      <c r="F43" s="45">
        <v>-1</v>
      </c>
      <c r="G43" s="45"/>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5" customFormat="1" ht="45">
      <c r="A44" s="66" t="s">
        <v>78</v>
      </c>
      <c r="B44" s="67" t="s">
        <v>79</v>
      </c>
      <c r="C44" s="45"/>
      <c r="D44" s="85">
        <v>9000</v>
      </c>
      <c r="E44" s="85"/>
      <c r="F44" s="45">
        <v>19100</v>
      </c>
      <c r="G44" s="45">
        <v>2760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5" customFormat="1" ht="30" customHeight="1">
      <c r="A45" s="66" t="s">
        <v>80</v>
      </c>
      <c r="B45" s="67" t="s">
        <v>81</v>
      </c>
      <c r="C45" s="45"/>
      <c r="D45" s="85"/>
      <c r="E45" s="85"/>
      <c r="F45" s="45">
        <v>4319</v>
      </c>
      <c r="G45" s="45">
        <v>192</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5" customFormat="1">
      <c r="A46" s="66" t="s">
        <v>82</v>
      </c>
      <c r="B46" s="67" t="s">
        <v>83</v>
      </c>
      <c r="C46" s="45"/>
      <c r="D46" s="85"/>
      <c r="E46" s="85"/>
      <c r="F46" s="45">
        <v>244426.8</v>
      </c>
      <c r="G46" s="45">
        <v>92153.8</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5" customFormat="1" ht="30">
      <c r="A47" s="66" t="s">
        <v>84</v>
      </c>
      <c r="B47" s="67" t="s">
        <v>85</v>
      </c>
      <c r="C47" s="45"/>
      <c r="D47" s="85">
        <v>25000</v>
      </c>
      <c r="E47" s="85"/>
      <c r="F47" s="45">
        <v>22296</v>
      </c>
      <c r="G47" s="45">
        <v>3143</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5" customFormat="1" ht="45">
      <c r="A48" s="71" t="s">
        <v>86</v>
      </c>
      <c r="B48" s="72" t="s">
        <v>87</v>
      </c>
      <c r="C48" s="45"/>
      <c r="D48" s="85"/>
      <c r="E48" s="85"/>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5" customFormat="1">
      <c r="A49" s="71" t="s">
        <v>88</v>
      </c>
      <c r="B49" s="72" t="s">
        <v>89</v>
      </c>
      <c r="C49" s="45"/>
      <c r="D49" s="85"/>
      <c r="E49" s="85"/>
      <c r="F49" s="45"/>
      <c r="G49" s="45"/>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s="55" customFormat="1" ht="45">
      <c r="A50" s="71" t="s">
        <v>90</v>
      </c>
      <c r="B50" s="72" t="s">
        <v>91</v>
      </c>
      <c r="C50" s="45"/>
      <c r="D50" s="85">
        <v>198000</v>
      </c>
      <c r="E50" s="85"/>
      <c r="F50" s="45">
        <v>152695</v>
      </c>
      <c r="G50" s="45">
        <v>13761</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c r="EU50" s="5"/>
      <c r="EV50" s="5"/>
      <c r="EW50" s="5"/>
      <c r="EX50" s="5"/>
      <c r="EY50" s="5"/>
      <c r="EZ50" s="5"/>
      <c r="FA50" s="5"/>
      <c r="FB50" s="5"/>
      <c r="FC50" s="5"/>
      <c r="FD50" s="5"/>
      <c r="FE50" s="5"/>
      <c r="FF50" s="5"/>
      <c r="FG50" s="5"/>
      <c r="FH50" s="5"/>
      <c r="FI50" s="5"/>
      <c r="FJ50" s="5"/>
      <c r="FK50" s="5"/>
      <c r="FL50" s="5"/>
      <c r="FM50" s="5"/>
      <c r="FN50" s="5"/>
      <c r="FO50" s="5"/>
      <c r="FP50" s="5"/>
      <c r="FQ50" s="5"/>
      <c r="FR50" s="5"/>
    </row>
    <row r="51" spans="1:174" ht="30">
      <c r="A51" s="71" t="s">
        <v>92</v>
      </c>
      <c r="B51" s="72" t="s">
        <v>93</v>
      </c>
      <c r="C51" s="45"/>
      <c r="D51" s="85">
        <v>5081000</v>
      </c>
      <c r="E51" s="85"/>
      <c r="F51" s="45">
        <v>6094246</v>
      </c>
      <c r="G51" s="45">
        <v>299259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74">
      <c r="A52" s="66" t="s">
        <v>94</v>
      </c>
      <c r="B52" s="67" t="s">
        <v>95</v>
      </c>
      <c r="C52" s="45"/>
      <c r="D52" s="85"/>
      <c r="E52" s="85"/>
      <c r="F52" s="45"/>
      <c r="G52" s="45"/>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74">
      <c r="A53" s="64" t="s">
        <v>96</v>
      </c>
      <c r="B53" s="65" t="s">
        <v>97</v>
      </c>
      <c r="C53" s="85">
        <f>+C54+C59</f>
        <v>0</v>
      </c>
      <c r="D53" s="85">
        <f t="shared" ref="D53:G53" si="8">+D54+D59</f>
        <v>135000</v>
      </c>
      <c r="E53" s="85">
        <f t="shared" si="8"/>
        <v>0</v>
      </c>
      <c r="F53" s="85">
        <f t="shared" si="8"/>
        <v>106438.65</v>
      </c>
      <c r="G53" s="85">
        <f t="shared" si="8"/>
        <v>4849.51</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74">
      <c r="A54" s="64" t="s">
        <v>98</v>
      </c>
      <c r="B54" s="65" t="s">
        <v>99</v>
      </c>
      <c r="C54" s="85">
        <f>+C55+C57</f>
        <v>0</v>
      </c>
      <c r="D54" s="85">
        <f t="shared" ref="D54:G54" si="9">+D55+D57</f>
        <v>0</v>
      </c>
      <c r="E54" s="85">
        <f t="shared" si="9"/>
        <v>0</v>
      </c>
      <c r="F54" s="85">
        <f t="shared" si="9"/>
        <v>0</v>
      </c>
      <c r="G54" s="85">
        <f t="shared" si="9"/>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c r="A55" s="64" t="s">
        <v>100</v>
      </c>
      <c r="B55" s="65" t="s">
        <v>101</v>
      </c>
      <c r="C55" s="85">
        <f>+C56</f>
        <v>0</v>
      </c>
      <c r="D55" s="85">
        <f t="shared" ref="D55:G55" si="10">+D56</f>
        <v>0</v>
      </c>
      <c r="E55" s="85">
        <f t="shared" si="10"/>
        <v>0</v>
      </c>
      <c r="F55" s="85">
        <f t="shared" si="10"/>
        <v>0</v>
      </c>
      <c r="G55" s="85">
        <f t="shared" si="10"/>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c r="A56" s="66" t="s">
        <v>102</v>
      </c>
      <c r="B56" s="67" t="s">
        <v>103</v>
      </c>
      <c r="C56" s="45"/>
      <c r="D56" s="85"/>
      <c r="E56" s="85"/>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c r="A57" s="64" t="s">
        <v>104</v>
      </c>
      <c r="B57" s="65" t="s">
        <v>105</v>
      </c>
      <c r="C57" s="85">
        <f>+C58</f>
        <v>0</v>
      </c>
      <c r="D57" s="85">
        <f t="shared" ref="D57:G57" si="11">+D58</f>
        <v>0</v>
      </c>
      <c r="E57" s="85">
        <f t="shared" si="11"/>
        <v>0</v>
      </c>
      <c r="F57" s="85">
        <f t="shared" si="11"/>
        <v>0</v>
      </c>
      <c r="G57" s="85">
        <f t="shared" si="11"/>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c r="A58" s="66" t="s">
        <v>106</v>
      </c>
      <c r="B58" s="67" t="s">
        <v>107</v>
      </c>
      <c r="C58" s="45"/>
      <c r="D58" s="85"/>
      <c r="E58" s="85"/>
      <c r="F58" s="45"/>
      <c r="G58" s="45"/>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74" s="19" customFormat="1">
      <c r="A59" s="64" t="s">
        <v>108</v>
      </c>
      <c r="B59" s="65" t="s">
        <v>109</v>
      </c>
      <c r="C59" s="85">
        <f>+C60+C64</f>
        <v>0</v>
      </c>
      <c r="D59" s="85">
        <f t="shared" ref="D59:G59" si="12">+D60+D64</f>
        <v>135000</v>
      </c>
      <c r="E59" s="85">
        <f t="shared" si="12"/>
        <v>0</v>
      </c>
      <c r="F59" s="85">
        <f t="shared" si="12"/>
        <v>106438.65</v>
      </c>
      <c r="G59" s="85">
        <f t="shared" si="12"/>
        <v>4849.51</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73"/>
      <c r="EK59" s="73"/>
      <c r="EL59" s="73"/>
      <c r="EM59" s="73"/>
      <c r="EN59" s="73"/>
      <c r="EO59" s="73"/>
      <c r="EP59" s="73"/>
      <c r="EQ59" s="73"/>
      <c r="ER59" s="73"/>
      <c r="ES59" s="73"/>
      <c r="ET59" s="73"/>
    </row>
    <row r="60" spans="1:174">
      <c r="A60" s="64" t="s">
        <v>110</v>
      </c>
      <c r="B60" s="65" t="s">
        <v>111</v>
      </c>
      <c r="C60" s="85">
        <f>C63+C61+C62</f>
        <v>0</v>
      </c>
      <c r="D60" s="85">
        <f t="shared" ref="D60:G60" si="13">D63+D61+D62</f>
        <v>135000</v>
      </c>
      <c r="E60" s="85">
        <f t="shared" si="13"/>
        <v>0</v>
      </c>
      <c r="F60" s="85">
        <f t="shared" si="13"/>
        <v>106438.65</v>
      </c>
      <c r="G60" s="85">
        <f t="shared" si="13"/>
        <v>4849.51</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74">
      <c r="A61" s="74" t="s">
        <v>112</v>
      </c>
      <c r="B61" s="65" t="s">
        <v>113</v>
      </c>
      <c r="C61" s="85"/>
      <c r="D61" s="85"/>
      <c r="E61" s="85"/>
      <c r="F61" s="85"/>
      <c r="G61" s="85"/>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74">
      <c r="A62" s="74" t="s">
        <v>114</v>
      </c>
      <c r="B62" s="65" t="s">
        <v>115</v>
      </c>
      <c r="C62" s="85"/>
      <c r="D62" s="85"/>
      <c r="E62" s="85"/>
      <c r="F62" s="85"/>
      <c r="G62" s="85"/>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74">
      <c r="A63" s="66" t="s">
        <v>116</v>
      </c>
      <c r="B63" s="75" t="s">
        <v>117</v>
      </c>
      <c r="C63" s="45"/>
      <c r="D63" s="85">
        <v>135000</v>
      </c>
      <c r="E63" s="85"/>
      <c r="F63" s="45">
        <v>106438.65</v>
      </c>
      <c r="G63" s="45">
        <v>4849.51</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ht="19.5" customHeight="1">
      <c r="A64" s="64" t="s">
        <v>118</v>
      </c>
      <c r="B64" s="65" t="s">
        <v>119</v>
      </c>
      <c r="C64" s="85">
        <f>C65</f>
        <v>0</v>
      </c>
      <c r="D64" s="85">
        <f t="shared" ref="D64:G64" si="14">D65</f>
        <v>0</v>
      </c>
      <c r="E64" s="85">
        <f t="shared" si="14"/>
        <v>0</v>
      </c>
      <c r="F64" s="85">
        <f t="shared" si="14"/>
        <v>0</v>
      </c>
      <c r="G64" s="85">
        <f t="shared" si="14"/>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c r="A65" s="66" t="s">
        <v>120</v>
      </c>
      <c r="B65" s="75" t="s">
        <v>121</v>
      </c>
      <c r="C65" s="45"/>
      <c r="D65" s="85"/>
      <c r="E65" s="85"/>
      <c r="F65" s="45"/>
      <c r="G65" s="45"/>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c r="A66" s="64" t="s">
        <v>122</v>
      </c>
      <c r="B66" s="65" t="s">
        <v>123</v>
      </c>
      <c r="C66" s="85">
        <f>+C67</f>
        <v>0</v>
      </c>
      <c r="D66" s="85">
        <f t="shared" ref="D66:G66" si="15">+D67</f>
        <v>37528160</v>
      </c>
      <c r="E66" s="85">
        <f t="shared" si="15"/>
        <v>0</v>
      </c>
      <c r="F66" s="85">
        <f t="shared" si="15"/>
        <v>0</v>
      </c>
      <c r="G66" s="85">
        <f t="shared" si="15"/>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74" s="55" customFormat="1" ht="30">
      <c r="A67" s="64" t="s">
        <v>124</v>
      </c>
      <c r="B67" s="65" t="s">
        <v>125</v>
      </c>
      <c r="C67" s="85">
        <f>+C68+C81</f>
        <v>0</v>
      </c>
      <c r="D67" s="85">
        <f t="shared" ref="D67:G67" si="16">+D68+D81</f>
        <v>37528160</v>
      </c>
      <c r="E67" s="85">
        <f t="shared" si="16"/>
        <v>0</v>
      </c>
      <c r="F67" s="85">
        <f t="shared" si="16"/>
        <v>0</v>
      </c>
      <c r="G67" s="85">
        <f t="shared" si="16"/>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5" customFormat="1">
      <c r="A68" s="64" t="s">
        <v>126</v>
      </c>
      <c r="B68" s="65" t="s">
        <v>127</v>
      </c>
      <c r="C68" s="85">
        <f>C69+C70+C71+C72+C74+C75+C76+C77+C73+C78+C79+C80</f>
        <v>0</v>
      </c>
      <c r="D68" s="85">
        <f t="shared" ref="D68:G68" si="17">D69+D70+D71+D72+D74+D75+D76+D77+D73+D78+D79+D80</f>
        <v>37528160</v>
      </c>
      <c r="E68" s="85">
        <f t="shared" si="17"/>
        <v>0</v>
      </c>
      <c r="F68" s="85">
        <f t="shared" si="17"/>
        <v>0</v>
      </c>
      <c r="G68" s="85">
        <f t="shared" si="17"/>
        <v>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5" customFormat="1" ht="30">
      <c r="A69" s="66" t="s">
        <v>128</v>
      </c>
      <c r="B69" s="75" t="s">
        <v>129</v>
      </c>
      <c r="C69" s="45"/>
      <c r="D69" s="85"/>
      <c r="E69" s="85"/>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5" customFormat="1" ht="30">
      <c r="A70" s="66" t="s">
        <v>130</v>
      </c>
      <c r="B70" s="75" t="s">
        <v>131</v>
      </c>
      <c r="C70" s="45"/>
      <c r="D70" s="85"/>
      <c r="E70" s="85"/>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5" customFormat="1" ht="30">
      <c r="A71" s="76" t="s">
        <v>132</v>
      </c>
      <c r="B71" s="75" t="s">
        <v>133</v>
      </c>
      <c r="C71" s="45"/>
      <c r="D71" s="85">
        <v>31603490</v>
      </c>
      <c r="E71" s="85"/>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5" customFormat="1" ht="30">
      <c r="A72" s="66" t="s">
        <v>134</v>
      </c>
      <c r="B72" s="77" t="s">
        <v>135</v>
      </c>
      <c r="C72" s="45"/>
      <c r="D72" s="85"/>
      <c r="E72" s="85"/>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5" customFormat="1">
      <c r="A73" s="66" t="s">
        <v>136</v>
      </c>
      <c r="B73" s="77" t="s">
        <v>137</v>
      </c>
      <c r="C73" s="45"/>
      <c r="D73" s="85"/>
      <c r="E73" s="85"/>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5" customFormat="1" ht="30">
      <c r="A74" s="66" t="s">
        <v>138</v>
      </c>
      <c r="B74" s="77" t="s">
        <v>139</v>
      </c>
      <c r="C74" s="45"/>
      <c r="D74" s="85"/>
      <c r="E74" s="85"/>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5" customFormat="1" ht="30">
      <c r="A75" s="66" t="s">
        <v>140</v>
      </c>
      <c r="B75" s="77" t="s">
        <v>141</v>
      </c>
      <c r="C75" s="45"/>
      <c r="D75" s="85"/>
      <c r="E75" s="85"/>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5" customFormat="1" ht="30">
      <c r="A76" s="66" t="s">
        <v>142</v>
      </c>
      <c r="B76" s="77" t="s">
        <v>143</v>
      </c>
      <c r="C76" s="45"/>
      <c r="D76" s="85"/>
      <c r="E76" s="85"/>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5" customFormat="1" ht="75">
      <c r="A77" s="66" t="s">
        <v>144</v>
      </c>
      <c r="B77" s="77" t="s">
        <v>145</v>
      </c>
      <c r="C77" s="45"/>
      <c r="D77" s="85"/>
      <c r="E77" s="85"/>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5" customFormat="1" ht="30">
      <c r="A78" s="66" t="s">
        <v>146</v>
      </c>
      <c r="B78" s="77" t="s">
        <v>147</v>
      </c>
      <c r="C78" s="45"/>
      <c r="D78" s="85">
        <v>2265670</v>
      </c>
      <c r="E78" s="85"/>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5" customFormat="1" ht="30">
      <c r="A79" s="66" t="s">
        <v>148</v>
      </c>
      <c r="B79" s="77" t="s">
        <v>149</v>
      </c>
      <c r="C79" s="45"/>
      <c r="D79" s="85"/>
      <c r="E79" s="85"/>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5" customFormat="1" ht="60">
      <c r="A80" s="66" t="s">
        <v>150</v>
      </c>
      <c r="B80" s="77" t="s">
        <v>151</v>
      </c>
      <c r="C80" s="45"/>
      <c r="D80" s="85">
        <v>3659000</v>
      </c>
      <c r="E80" s="85"/>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5" customFormat="1">
      <c r="A81" s="64" t="s">
        <v>152</v>
      </c>
      <c r="B81" s="65" t="s">
        <v>153</v>
      </c>
      <c r="C81" s="85">
        <f>+C82+C83+C84+C85+C86+C87+C88+C89</f>
        <v>0</v>
      </c>
      <c r="D81" s="85">
        <f t="shared" ref="D81:G81" si="18">+D82+D83+D84+D85+D86+D87+D88+D89</f>
        <v>0</v>
      </c>
      <c r="E81" s="85">
        <f t="shared" si="18"/>
        <v>0</v>
      </c>
      <c r="F81" s="85">
        <f t="shared" si="18"/>
        <v>0</v>
      </c>
      <c r="G81" s="85">
        <f t="shared" si="18"/>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s="55" customFormat="1" ht="30">
      <c r="A82" s="78" t="s">
        <v>154</v>
      </c>
      <c r="B82" s="67" t="s">
        <v>155</v>
      </c>
      <c r="C82" s="45"/>
      <c r="D82" s="85"/>
      <c r="E82" s="85"/>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c r="EU82" s="5"/>
      <c r="EV82" s="5"/>
      <c r="EW82" s="5"/>
      <c r="EX82" s="5"/>
      <c r="EY82" s="5"/>
      <c r="EZ82" s="5"/>
      <c r="FA82" s="5"/>
      <c r="FB82" s="5"/>
      <c r="FC82" s="5"/>
      <c r="FD82" s="5"/>
      <c r="FE82" s="5"/>
      <c r="FF82" s="5"/>
      <c r="FG82" s="5"/>
      <c r="FH82" s="5"/>
      <c r="FI82" s="5"/>
      <c r="FJ82" s="5"/>
      <c r="FK82" s="5"/>
      <c r="FL82" s="5"/>
      <c r="FM82" s="5"/>
      <c r="FN82" s="5"/>
      <c r="FO82" s="5"/>
      <c r="FP82" s="5"/>
      <c r="FQ82" s="5"/>
      <c r="FR82" s="5"/>
    </row>
    <row r="83" spans="1:174" ht="30">
      <c r="A83" s="78" t="s">
        <v>156</v>
      </c>
      <c r="B83" s="35" t="s">
        <v>135</v>
      </c>
      <c r="C83" s="45"/>
      <c r="D83" s="85"/>
      <c r="E83" s="85"/>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74" ht="45">
      <c r="A84" s="66" t="s">
        <v>157</v>
      </c>
      <c r="B84" s="67" t="s">
        <v>158</v>
      </c>
      <c r="C84" s="45"/>
      <c r="D84" s="85"/>
      <c r="E84" s="85"/>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74" ht="45">
      <c r="A85" s="66" t="s">
        <v>159</v>
      </c>
      <c r="B85" s="67" t="s">
        <v>160</v>
      </c>
      <c r="C85" s="45"/>
      <c r="D85" s="85"/>
      <c r="E85" s="85"/>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30">
      <c r="A86" s="66" t="s">
        <v>161</v>
      </c>
      <c r="B86" s="67" t="s">
        <v>139</v>
      </c>
      <c r="C86" s="45"/>
      <c r="D86" s="85"/>
      <c r="E86" s="85"/>
      <c r="F86" s="45"/>
      <c r="G86" s="45"/>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6"/>
      <c r="EI86" s="6"/>
    </row>
    <row r="87" spans="1:174" ht="30">
      <c r="A87" s="70" t="s">
        <v>162</v>
      </c>
      <c r="B87" s="79" t="s">
        <v>163</v>
      </c>
      <c r="C87" s="45"/>
      <c r="D87" s="85"/>
      <c r="E87" s="85"/>
      <c r="F87" s="45"/>
      <c r="G87" s="45"/>
      <c r="H87" s="33"/>
      <c r="I87" s="33"/>
      <c r="T87" s="6"/>
      <c r="AT87" s="6"/>
      <c r="AU87" s="6"/>
      <c r="AV87" s="6"/>
      <c r="BN87" s="6"/>
    </row>
    <row r="88" spans="1:174" ht="75">
      <c r="A88" s="80" t="s">
        <v>164</v>
      </c>
      <c r="B88" s="81" t="s">
        <v>165</v>
      </c>
      <c r="C88" s="45"/>
      <c r="D88" s="85"/>
      <c r="E88" s="85"/>
      <c r="F88" s="45"/>
      <c r="G88" s="45"/>
      <c r="H88" s="33"/>
      <c r="I88" s="33"/>
      <c r="AT88" s="6"/>
      <c r="AU88" s="6"/>
      <c r="AV88" s="6"/>
      <c r="BN88" s="6"/>
    </row>
    <row r="89" spans="1:174" ht="45">
      <c r="A89" s="80" t="s">
        <v>166</v>
      </c>
      <c r="B89" s="82" t="s">
        <v>167</v>
      </c>
      <c r="C89" s="45"/>
      <c r="D89" s="85"/>
      <c r="E89" s="85"/>
      <c r="F89" s="45"/>
      <c r="G89" s="45"/>
      <c r="H89" s="33"/>
      <c r="I89" s="33"/>
      <c r="AT89" s="6"/>
      <c r="AU89" s="6"/>
      <c r="AV89" s="6"/>
      <c r="BN89" s="6"/>
    </row>
    <row r="90" spans="1:174" ht="45">
      <c r="A90" s="80" t="s">
        <v>168</v>
      </c>
      <c r="B90" s="83" t="s">
        <v>169</v>
      </c>
      <c r="C90" s="85">
        <f>C91</f>
        <v>0</v>
      </c>
      <c r="D90" s="85">
        <f t="shared" ref="D90:G91" si="19">D91</f>
        <v>0</v>
      </c>
      <c r="E90" s="85">
        <f t="shared" si="19"/>
        <v>0</v>
      </c>
      <c r="F90" s="85">
        <f t="shared" si="19"/>
        <v>0</v>
      </c>
      <c r="G90" s="85">
        <f t="shared" si="19"/>
        <v>0</v>
      </c>
      <c r="H90" s="33"/>
      <c r="I90" s="33"/>
      <c r="AT90" s="6"/>
      <c r="AU90" s="6"/>
      <c r="AV90" s="6"/>
      <c r="BN90" s="6"/>
    </row>
    <row r="91" spans="1:174">
      <c r="A91" s="80" t="s">
        <v>170</v>
      </c>
      <c r="B91" s="82" t="s">
        <v>171</v>
      </c>
      <c r="C91" s="85">
        <f>C92</f>
        <v>0</v>
      </c>
      <c r="D91" s="85">
        <f t="shared" si="19"/>
        <v>0</v>
      </c>
      <c r="E91" s="85">
        <f t="shared" si="19"/>
        <v>0</v>
      </c>
      <c r="F91" s="85">
        <f t="shared" si="19"/>
        <v>0</v>
      </c>
      <c r="G91" s="85">
        <f t="shared" si="19"/>
        <v>0</v>
      </c>
      <c r="H91" s="33"/>
      <c r="I91" s="33"/>
      <c r="AT91" s="6"/>
      <c r="AU91" s="6"/>
      <c r="AV91" s="6"/>
      <c r="BN91" s="6"/>
    </row>
    <row r="92" spans="1:174">
      <c r="A92" s="80" t="s">
        <v>172</v>
      </c>
      <c r="B92" s="82" t="s">
        <v>173</v>
      </c>
      <c r="C92" s="85"/>
      <c r="D92" s="85"/>
      <c r="E92" s="85"/>
      <c r="F92" s="45"/>
      <c r="G92" s="45"/>
      <c r="H92" s="33"/>
      <c r="I92" s="33"/>
      <c r="AT92" s="6"/>
      <c r="AU92" s="6"/>
      <c r="AV92" s="6"/>
      <c r="BN92" s="6"/>
    </row>
    <row r="93" spans="1:174" ht="45">
      <c r="A93" s="80" t="s">
        <v>472</v>
      </c>
      <c r="B93" s="83" t="s">
        <v>169</v>
      </c>
      <c r="C93" s="85">
        <f>C94</f>
        <v>0</v>
      </c>
      <c r="D93" s="85">
        <f t="shared" ref="D93:G93" si="20">D94</f>
        <v>0</v>
      </c>
      <c r="E93" s="85">
        <f t="shared" si="20"/>
        <v>0</v>
      </c>
      <c r="F93" s="85">
        <f t="shared" si="20"/>
        <v>0</v>
      </c>
      <c r="G93" s="85">
        <f t="shared" si="20"/>
        <v>0</v>
      </c>
      <c r="H93" s="33"/>
      <c r="I93" s="33"/>
      <c r="BN93" s="6"/>
    </row>
    <row r="94" spans="1:174">
      <c r="A94" s="80" t="s">
        <v>473</v>
      </c>
      <c r="B94" s="82" t="s">
        <v>171</v>
      </c>
      <c r="C94" s="85">
        <f>C95+C96</f>
        <v>0</v>
      </c>
      <c r="D94" s="85">
        <f t="shared" ref="D94:G94" si="21">D95</f>
        <v>0</v>
      </c>
      <c r="E94" s="85">
        <f t="shared" si="21"/>
        <v>0</v>
      </c>
      <c r="F94" s="85">
        <f t="shared" si="21"/>
        <v>0</v>
      </c>
      <c r="G94" s="85">
        <f t="shared" si="21"/>
        <v>0</v>
      </c>
      <c r="H94" s="33"/>
      <c r="I94" s="33"/>
      <c r="BN94" s="6"/>
    </row>
    <row r="95" spans="1:174">
      <c r="A95" s="80" t="s">
        <v>474</v>
      </c>
      <c r="B95" s="82" t="s">
        <v>467</v>
      </c>
      <c r="C95" s="85"/>
      <c r="D95" s="85"/>
      <c r="E95" s="85"/>
      <c r="F95" s="45"/>
      <c r="G95" s="45"/>
      <c r="H95" s="33"/>
      <c r="I95" s="33"/>
      <c r="BN95" s="6"/>
    </row>
    <row r="96" spans="1:174">
      <c r="A96" s="80" t="s">
        <v>500</v>
      </c>
      <c r="B96" s="82" t="s">
        <v>499</v>
      </c>
      <c r="C96" s="85"/>
      <c r="D96" s="85"/>
      <c r="E96" s="85"/>
      <c r="F96" s="45"/>
      <c r="G96" s="45"/>
      <c r="H96" s="33"/>
      <c r="I96" s="33"/>
      <c r="BN96" s="6"/>
    </row>
    <row r="97" spans="1:174" ht="30">
      <c r="A97" s="83" t="s">
        <v>475</v>
      </c>
      <c r="B97" s="83" t="s">
        <v>174</v>
      </c>
      <c r="C97" s="85">
        <f>C98+C100</f>
        <v>0</v>
      </c>
      <c r="D97" s="85">
        <f t="shared" ref="D97:G97" si="22">D98+D100</f>
        <v>0</v>
      </c>
      <c r="E97" s="85">
        <f t="shared" si="22"/>
        <v>0</v>
      </c>
      <c r="F97" s="85">
        <f t="shared" si="22"/>
        <v>0</v>
      </c>
      <c r="G97" s="85">
        <f t="shared" si="22"/>
        <v>0</v>
      </c>
      <c r="H97" s="33"/>
      <c r="I97" s="33"/>
      <c r="BN97" s="6"/>
    </row>
    <row r="98" spans="1:174" ht="45">
      <c r="A98" s="83" t="s">
        <v>175</v>
      </c>
      <c r="B98" s="83" t="s">
        <v>169</v>
      </c>
      <c r="C98" s="85">
        <f>C99</f>
        <v>0</v>
      </c>
      <c r="D98" s="85">
        <f t="shared" ref="D98:G98" si="23">D99</f>
        <v>0</v>
      </c>
      <c r="E98" s="85">
        <f t="shared" si="23"/>
        <v>0</v>
      </c>
      <c r="F98" s="85">
        <f t="shared" si="23"/>
        <v>0</v>
      </c>
      <c r="G98" s="85">
        <f t="shared" si="23"/>
        <v>0</v>
      </c>
      <c r="H98" s="33"/>
      <c r="I98" s="33"/>
      <c r="BN98" s="6"/>
    </row>
    <row r="99" spans="1:174" s="55" customFormat="1" ht="30">
      <c r="A99" s="82" t="s">
        <v>176</v>
      </c>
      <c r="B99" s="82" t="s">
        <v>177</v>
      </c>
      <c r="C99" s="85"/>
      <c r="D99" s="85"/>
      <c r="E99" s="85"/>
      <c r="F99" s="85"/>
      <c r="G99" s="85"/>
      <c r="H99" s="33"/>
      <c r="I99" s="33"/>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5" customFormat="1">
      <c r="A100" s="82"/>
      <c r="B100" s="82" t="s">
        <v>468</v>
      </c>
      <c r="C100" s="85">
        <f>C101</f>
        <v>0</v>
      </c>
      <c r="D100" s="85">
        <f t="shared" ref="D100:G102" si="24">D101</f>
        <v>0</v>
      </c>
      <c r="E100" s="85">
        <f t="shared" si="24"/>
        <v>0</v>
      </c>
      <c r="F100" s="85">
        <f t="shared" si="24"/>
        <v>0</v>
      </c>
      <c r="G100" s="85">
        <f t="shared" si="24"/>
        <v>0</v>
      </c>
      <c r="H100" s="33"/>
      <c r="I100" s="33"/>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5" customFormat="1">
      <c r="A101" s="82" t="s">
        <v>476</v>
      </c>
      <c r="B101" s="82" t="s">
        <v>469</v>
      </c>
      <c r="C101" s="85">
        <f>C102</f>
        <v>0</v>
      </c>
      <c r="D101" s="85">
        <f t="shared" si="24"/>
        <v>0</v>
      </c>
      <c r="E101" s="85">
        <f t="shared" si="24"/>
        <v>0</v>
      </c>
      <c r="F101" s="85">
        <f t="shared" si="24"/>
        <v>0</v>
      </c>
      <c r="G101" s="85">
        <f t="shared" si="24"/>
        <v>0</v>
      </c>
      <c r="H101" s="33"/>
      <c r="I101" s="33"/>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5" customFormat="1" ht="30">
      <c r="A102" s="82" t="s">
        <v>477</v>
      </c>
      <c r="B102" s="82" t="s">
        <v>470</v>
      </c>
      <c r="C102" s="85">
        <f>C103</f>
        <v>0</v>
      </c>
      <c r="D102" s="85">
        <f t="shared" si="24"/>
        <v>0</v>
      </c>
      <c r="E102" s="85">
        <f t="shared" si="24"/>
        <v>0</v>
      </c>
      <c r="F102" s="85">
        <f t="shared" si="24"/>
        <v>0</v>
      </c>
      <c r="G102" s="85">
        <f t="shared" si="24"/>
        <v>0</v>
      </c>
      <c r="H102" s="33"/>
      <c r="I102" s="33"/>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5" customFormat="1" ht="30">
      <c r="A103" s="82" t="s">
        <v>478</v>
      </c>
      <c r="B103" s="82" t="s">
        <v>471</v>
      </c>
      <c r="C103" s="45"/>
      <c r="D103" s="85"/>
      <c r="E103" s="85"/>
      <c r="F103" s="45"/>
      <c r="G103" s="45"/>
      <c r="H103" s="33"/>
      <c r="I103" s="33"/>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5" customFormat="1">
      <c r="A104" s="83" t="s">
        <v>178</v>
      </c>
      <c r="B104" s="83" t="s">
        <v>179</v>
      </c>
      <c r="C104" s="85">
        <f>C105</f>
        <v>0</v>
      </c>
      <c r="D104" s="85">
        <f t="shared" ref="D104:G104" si="25">D105</f>
        <v>0</v>
      </c>
      <c r="E104" s="85">
        <f t="shared" si="25"/>
        <v>0</v>
      </c>
      <c r="F104" s="85">
        <f t="shared" si="25"/>
        <v>-428448</v>
      </c>
      <c r="G104" s="85">
        <f t="shared" si="25"/>
        <v>14633</v>
      </c>
      <c r="H104" s="33"/>
      <c r="I104" s="33"/>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5" customFormat="1" ht="45">
      <c r="A105" s="82" t="s">
        <v>180</v>
      </c>
      <c r="B105" s="82" t="s">
        <v>181</v>
      </c>
      <c r="C105" s="45"/>
      <c r="D105" s="85"/>
      <c r="E105" s="85"/>
      <c r="F105" s="45">
        <v>-428448</v>
      </c>
      <c r="G105" s="45">
        <v>14633</v>
      </c>
      <c r="H105" s="33"/>
      <c r="I105" s="33"/>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5" customFormat="1">
      <c r="A106" s="53"/>
      <c r="B106" s="5"/>
      <c r="C106" s="5"/>
      <c r="D106" s="46"/>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5" customFormat="1">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5" customFormat="1">
      <c r="A108" s="111"/>
      <c r="B108" s="113" t="s">
        <v>506</v>
      </c>
      <c r="C108" s="114" t="s">
        <v>509</v>
      </c>
      <c r="D108" s="114"/>
      <c r="E108" s="110"/>
      <c r="F108" s="108"/>
      <c r="G108" s="108"/>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09"/>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c r="CQ108" s="112"/>
      <c r="CR108" s="112"/>
      <c r="CS108" s="112"/>
      <c r="CT108" s="112"/>
      <c r="CU108" s="112"/>
      <c r="CV108" s="112"/>
      <c r="CW108" s="112"/>
      <c r="CX108" s="112"/>
      <c r="CY108" s="112"/>
      <c r="CZ108" s="112"/>
      <c r="DA108" s="112"/>
      <c r="DB108" s="112"/>
      <c r="DC108" s="112"/>
      <c r="DD108" s="112"/>
      <c r="DE108" s="112"/>
      <c r="DF108" s="112"/>
      <c r="DG108" s="112"/>
      <c r="DH108" s="112"/>
      <c r="DI108" s="112"/>
      <c r="DJ108" s="112"/>
      <c r="DK108" s="112"/>
      <c r="DL108" s="112"/>
      <c r="DM108" s="112"/>
      <c r="DN108" s="112"/>
      <c r="DO108" s="112"/>
      <c r="DP108" s="112"/>
      <c r="DQ108" s="112"/>
      <c r="DR108" s="112"/>
      <c r="DS108" s="112"/>
      <c r="DT108" s="112"/>
      <c r="DU108" s="112"/>
      <c r="DV108" s="112"/>
      <c r="DW108" s="112"/>
      <c r="DX108" s="112"/>
      <c r="DY108" s="112"/>
      <c r="DZ108" s="112"/>
      <c r="EA108" s="112"/>
      <c r="EB108" s="112"/>
      <c r="EC108" s="112"/>
      <c r="ED108" s="112"/>
      <c r="EE108" s="112"/>
      <c r="EF108" s="112"/>
      <c r="EG108" s="112"/>
      <c r="EH108" s="112"/>
      <c r="EI108" s="112"/>
      <c r="EJ108" s="112"/>
      <c r="EK108" s="112"/>
      <c r="EL108" s="112"/>
      <c r="EM108" s="112"/>
      <c r="EN108" s="112"/>
      <c r="EO108" s="112"/>
      <c r="EP108" s="112"/>
      <c r="EQ108" s="112"/>
      <c r="ER108" s="112"/>
      <c r="ES108" s="112"/>
      <c r="ET108" s="112"/>
      <c r="EU108" s="108"/>
      <c r="EV108" s="108"/>
      <c r="EW108" s="108"/>
      <c r="EX108" s="108"/>
      <c r="EY108" s="108"/>
      <c r="EZ108" s="108"/>
      <c r="FA108" s="108"/>
      <c r="FB108" s="108"/>
      <c r="FC108" s="108"/>
      <c r="FD108" s="108"/>
      <c r="FE108" s="108"/>
      <c r="FF108" s="108"/>
      <c r="FG108" s="108"/>
      <c r="FH108" s="108"/>
      <c r="FI108" s="108"/>
      <c r="FJ108" s="108"/>
      <c r="FK108" s="108"/>
      <c r="FL108" s="108"/>
      <c r="FM108" s="108"/>
      <c r="FN108" s="108"/>
      <c r="FO108" s="108"/>
      <c r="FP108" s="108"/>
      <c r="FQ108" s="108"/>
      <c r="FR108" s="108"/>
    </row>
    <row r="109" spans="1:174">
      <c r="A109" s="111"/>
      <c r="B109" s="113" t="s">
        <v>507</v>
      </c>
      <c r="C109" s="107" t="s">
        <v>508</v>
      </c>
      <c r="D109" s="107"/>
      <c r="E109" s="110"/>
      <c r="F109" s="108"/>
      <c r="G109" s="108"/>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09"/>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2"/>
      <c r="CT109" s="112"/>
      <c r="CU109" s="112"/>
      <c r="CV109" s="112"/>
      <c r="CW109" s="112"/>
      <c r="CX109" s="112"/>
      <c r="CY109" s="112"/>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2"/>
      <c r="EA109" s="112"/>
      <c r="EB109" s="112"/>
      <c r="EC109" s="112"/>
      <c r="ED109" s="112"/>
      <c r="EE109" s="112"/>
      <c r="EF109" s="112"/>
      <c r="EG109" s="112"/>
      <c r="EH109" s="112"/>
      <c r="EI109" s="112"/>
      <c r="EJ109" s="112"/>
      <c r="EK109" s="112"/>
      <c r="EL109" s="112"/>
      <c r="EM109" s="112"/>
      <c r="EN109" s="112"/>
      <c r="EO109" s="112"/>
      <c r="EP109" s="112"/>
      <c r="EQ109" s="112"/>
      <c r="ER109" s="112"/>
      <c r="ES109" s="112"/>
      <c r="ET109" s="112"/>
      <c r="EU109" s="108"/>
      <c r="EV109" s="108"/>
      <c r="EW109" s="108"/>
      <c r="EX109" s="108"/>
      <c r="EY109" s="108"/>
      <c r="EZ109" s="108"/>
      <c r="FA109" s="108"/>
      <c r="FB109" s="108"/>
      <c r="FC109" s="108"/>
      <c r="FD109" s="108"/>
      <c r="FE109" s="108"/>
      <c r="FF109" s="108"/>
      <c r="FG109" s="108"/>
      <c r="FH109" s="108"/>
      <c r="FI109" s="108"/>
      <c r="FJ109" s="108"/>
      <c r="FK109" s="108"/>
      <c r="FL109" s="108"/>
      <c r="FM109" s="108"/>
      <c r="FN109" s="108"/>
      <c r="FO109" s="108"/>
      <c r="FP109" s="108"/>
      <c r="FQ109" s="108"/>
      <c r="FR109" s="108"/>
    </row>
  </sheetData>
  <protectedRanges>
    <protectedRange sqref="C87:C88 C71:C83 C63 F87:G89 C31:C52 C56:C57 F71:G80 F82:G83 C19:C28 F63:G63 F31:G52 F19:G24 F26:G28 F56:G56 F92:G92 D25:G25 D57:G57 C59:G59 C66:G67 D81:G81 F95:G96" name="Zonă1" securityDescriptor="O:WDG:WDD:(A;;CC;;;AN)(A;;CC;;;AU)(A;;CC;;;WD)"/>
  </protectedRanges>
  <mergeCells count="30">
    <mergeCell ref="A1:B1"/>
    <mergeCell ref="A2:B2"/>
    <mergeCell ref="B3:D3"/>
    <mergeCell ref="C109:D109"/>
    <mergeCell ref="DX6:EB6"/>
    <mergeCell ref="EC6:EG6"/>
    <mergeCell ref="CT6:CX6"/>
    <mergeCell ref="CY6:DC6"/>
    <mergeCell ref="DD6:DH6"/>
    <mergeCell ref="DI6:DM6"/>
    <mergeCell ref="DN6:DR6"/>
    <mergeCell ref="DS6:DW6"/>
    <mergeCell ref="CO6:CS6"/>
    <mergeCell ref="AL6:AP6"/>
    <mergeCell ref="AQ6:AU6"/>
    <mergeCell ref="AV6:AZ6"/>
    <mergeCell ref="BA6:BE6"/>
    <mergeCell ref="BF6:BJ6"/>
    <mergeCell ref="BK6:BO6"/>
    <mergeCell ref="BP6:BT6"/>
    <mergeCell ref="BU6:BY6"/>
    <mergeCell ref="BZ6:CD6"/>
    <mergeCell ref="CE6:CI6"/>
    <mergeCell ref="CJ6:CN6"/>
    <mergeCell ref="AG6:AK6"/>
    <mergeCell ref="H6:L6"/>
    <mergeCell ref="M6:Q6"/>
    <mergeCell ref="R6:V6"/>
    <mergeCell ref="W6:AA6"/>
    <mergeCell ref="AB6:AF6"/>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FR233"/>
  <sheetViews>
    <sheetView view="pageBreakPreview" zoomScale="60" zoomScaleNormal="90" workbookViewId="0">
      <pane xSplit="3" ySplit="9" topLeftCell="D208" activePane="bottomRight" state="frozen"/>
      <selection activeCell="G7" sqref="G7:H209"/>
      <selection pane="topRight" activeCell="G7" sqref="G7:H209"/>
      <selection pane="bottomLeft" activeCell="G7" sqref="G7:H209"/>
      <selection pane="bottomRight" activeCell="E31" sqref="E31"/>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hidden="1" customWidth="1"/>
    <col min="7" max="7" width="15.42578125" style="4" bestFit="1" customWidth="1"/>
    <col min="8" max="8" width="14.5703125" style="4" bestFit="1" customWidth="1"/>
    <col min="9" max="9" width="14.5703125" style="5" customWidth="1"/>
    <col min="10" max="10" width="12.85546875" style="5" customWidth="1"/>
    <col min="11" max="16384" width="9.140625" style="5"/>
  </cols>
  <sheetData>
    <row r="1" spans="1:10" s="117" customFormat="1" ht="30" customHeight="1">
      <c r="A1" s="125" t="s">
        <v>504</v>
      </c>
      <c r="B1" s="125"/>
      <c r="C1" s="116"/>
      <c r="D1" s="116"/>
      <c r="E1" s="116"/>
      <c r="F1" s="116"/>
      <c r="G1" s="116"/>
      <c r="H1" s="116"/>
    </row>
    <row r="2" spans="1:10" s="117" customFormat="1" ht="15" customHeight="1">
      <c r="A2" s="124" t="s">
        <v>511</v>
      </c>
      <c r="B2" s="124"/>
      <c r="C2" s="116"/>
      <c r="D2" s="116"/>
      <c r="E2" s="116"/>
      <c r="F2" s="116"/>
      <c r="G2" s="116"/>
      <c r="H2" s="116"/>
    </row>
    <row r="3" spans="1:10" s="117" customFormat="1">
      <c r="A3" s="115"/>
      <c r="B3" s="116"/>
      <c r="C3" s="116"/>
      <c r="D3" s="116"/>
      <c r="E3" s="116"/>
      <c r="F3" s="116"/>
      <c r="G3" s="116"/>
      <c r="H3" s="116"/>
    </row>
    <row r="4" spans="1:10" ht="17.25">
      <c r="B4" s="2" t="s">
        <v>502</v>
      </c>
      <c r="C4" s="3"/>
    </row>
    <row r="5" spans="1:10">
      <c r="B5" s="3"/>
      <c r="C5" s="3"/>
    </row>
    <row r="6" spans="1:10">
      <c r="B6" s="3"/>
      <c r="C6" s="3"/>
      <c r="D6" s="6"/>
    </row>
    <row r="7" spans="1:10">
      <c r="D7" s="7"/>
      <c r="E7" s="7"/>
      <c r="F7" s="8"/>
      <c r="G7" s="9"/>
      <c r="H7" s="97" t="s">
        <v>466</v>
      </c>
    </row>
    <row r="8" spans="1:10" s="13" customFormat="1" ht="105">
      <c r="A8" s="10" t="s">
        <v>1</v>
      </c>
      <c r="B8" s="11" t="s">
        <v>2</v>
      </c>
      <c r="C8" s="11"/>
      <c r="D8" s="11" t="s">
        <v>182</v>
      </c>
      <c r="E8" s="12" t="s">
        <v>183</v>
      </c>
      <c r="F8" s="12" t="s">
        <v>184</v>
      </c>
      <c r="G8" s="11" t="s">
        <v>185</v>
      </c>
      <c r="H8" s="11" t="s">
        <v>186</v>
      </c>
    </row>
    <row r="9" spans="1:10">
      <c r="A9" s="14"/>
      <c r="B9" s="15" t="s">
        <v>187</v>
      </c>
      <c r="C9" s="15"/>
      <c r="D9" s="16"/>
      <c r="E9" s="16"/>
      <c r="F9" s="16"/>
      <c r="G9" s="16"/>
      <c r="H9" s="16"/>
    </row>
    <row r="10" spans="1:10" s="19" customFormat="1" ht="16.5" customHeight="1">
      <c r="A10" s="17" t="s">
        <v>200</v>
      </c>
      <c r="B10" s="18" t="s">
        <v>188</v>
      </c>
      <c r="C10" s="86">
        <f t="shared" ref="C10" si="0">+C11+C19</f>
        <v>0</v>
      </c>
      <c r="D10" s="86">
        <f t="shared" ref="D10:H10" si="1">+D11+D19</f>
        <v>292660600</v>
      </c>
      <c r="E10" s="86">
        <f t="shared" si="1"/>
        <v>296023800</v>
      </c>
      <c r="F10" s="86">
        <f t="shared" si="1"/>
        <v>0</v>
      </c>
      <c r="G10" s="86">
        <f t="shared" si="1"/>
        <v>249425121.34999996</v>
      </c>
      <c r="H10" s="86">
        <f t="shared" si="1"/>
        <v>28050031.119999997</v>
      </c>
      <c r="I10" s="101"/>
      <c r="J10" s="101"/>
    </row>
    <row r="11" spans="1:10" s="19" customFormat="1">
      <c r="A11" s="17" t="s">
        <v>202</v>
      </c>
      <c r="B11" s="20" t="s">
        <v>189</v>
      </c>
      <c r="C11" s="87">
        <f t="shared" ref="C11" si="2">+C12+C13+C16+C14+C15+C18+C187+C17</f>
        <v>0</v>
      </c>
      <c r="D11" s="87">
        <f t="shared" ref="D11:H11" si="3">+D12+D13+D16+D14+D15+D18+D187+D17</f>
        <v>292660600</v>
      </c>
      <c r="E11" s="87">
        <f t="shared" si="3"/>
        <v>295984800</v>
      </c>
      <c r="F11" s="87">
        <f t="shared" si="3"/>
        <v>0</v>
      </c>
      <c r="G11" s="87">
        <f t="shared" si="3"/>
        <v>249386138.61999997</v>
      </c>
      <c r="H11" s="87">
        <f t="shared" si="3"/>
        <v>28050031.119999997</v>
      </c>
      <c r="I11" s="101"/>
      <c r="J11" s="101"/>
    </row>
    <row r="12" spans="1:10" s="19" customFormat="1">
      <c r="A12" s="17" t="s">
        <v>204</v>
      </c>
      <c r="B12" s="20" t="s">
        <v>190</v>
      </c>
      <c r="C12" s="87">
        <f t="shared" ref="C12" si="4">+C26</f>
        <v>0</v>
      </c>
      <c r="D12" s="87">
        <f t="shared" ref="D12:H12" si="5">+D26</f>
        <v>3681130</v>
      </c>
      <c r="E12" s="87">
        <f t="shared" si="5"/>
        <v>3681130</v>
      </c>
      <c r="F12" s="87">
        <f t="shared" si="5"/>
        <v>0</v>
      </c>
      <c r="G12" s="87">
        <f t="shared" si="5"/>
        <v>2420380</v>
      </c>
      <c r="H12" s="87">
        <f t="shared" si="5"/>
        <v>287967</v>
      </c>
      <c r="I12" s="101"/>
      <c r="J12" s="101"/>
    </row>
    <row r="13" spans="1:10" s="19" customFormat="1" ht="16.5" customHeight="1">
      <c r="A13" s="17" t="s">
        <v>205</v>
      </c>
      <c r="B13" s="20" t="s">
        <v>191</v>
      </c>
      <c r="C13" s="87">
        <f t="shared" ref="C13" si="6">+C47</f>
        <v>0</v>
      </c>
      <c r="D13" s="87">
        <f t="shared" ref="D13:H13" si="7">+D47</f>
        <v>191278370</v>
      </c>
      <c r="E13" s="87">
        <f t="shared" si="7"/>
        <v>194602570</v>
      </c>
      <c r="F13" s="87">
        <f t="shared" si="7"/>
        <v>0</v>
      </c>
      <c r="G13" s="87">
        <f t="shared" si="7"/>
        <v>160421194.84999996</v>
      </c>
      <c r="H13" s="87">
        <f t="shared" si="7"/>
        <v>19096097.279999997</v>
      </c>
      <c r="I13" s="101"/>
      <c r="J13" s="101"/>
    </row>
    <row r="14" spans="1:10" s="19" customFormat="1">
      <c r="A14" s="17" t="s">
        <v>207</v>
      </c>
      <c r="B14" s="20" t="s">
        <v>192</v>
      </c>
      <c r="C14" s="87">
        <f t="shared" ref="C14" si="8">+C75</f>
        <v>0</v>
      </c>
      <c r="D14" s="87">
        <f t="shared" ref="D14:H14" si="9">+D75</f>
        <v>0</v>
      </c>
      <c r="E14" s="87">
        <f t="shared" si="9"/>
        <v>0</v>
      </c>
      <c r="F14" s="87">
        <f t="shared" si="9"/>
        <v>0</v>
      </c>
      <c r="G14" s="87">
        <f t="shared" si="9"/>
        <v>0</v>
      </c>
      <c r="H14" s="87">
        <f t="shared" si="9"/>
        <v>0</v>
      </c>
      <c r="I14" s="101"/>
      <c r="J14" s="101"/>
    </row>
    <row r="15" spans="1:10" s="19" customFormat="1" ht="30">
      <c r="A15" s="17" t="s">
        <v>208</v>
      </c>
      <c r="B15" s="20" t="s">
        <v>193</v>
      </c>
      <c r="C15" s="87">
        <f t="shared" ref="C15" si="10">C188</f>
        <v>0</v>
      </c>
      <c r="D15" s="87">
        <f t="shared" ref="D15:H15" si="11">D188</f>
        <v>82407500</v>
      </c>
      <c r="E15" s="87">
        <f t="shared" si="11"/>
        <v>82407500</v>
      </c>
      <c r="F15" s="87">
        <f t="shared" si="11"/>
        <v>0</v>
      </c>
      <c r="G15" s="87">
        <f t="shared" si="11"/>
        <v>71345790</v>
      </c>
      <c r="H15" s="87">
        <f t="shared" si="11"/>
        <v>8155080</v>
      </c>
      <c r="I15" s="101"/>
      <c r="J15" s="101"/>
    </row>
    <row r="16" spans="1:10" s="19" customFormat="1" ht="16.5" customHeight="1">
      <c r="A16" s="17" t="s">
        <v>209</v>
      </c>
      <c r="B16" s="20" t="s">
        <v>194</v>
      </c>
      <c r="C16" s="87">
        <f t="shared" ref="C16" si="12">C204</f>
        <v>0</v>
      </c>
      <c r="D16" s="87">
        <f t="shared" ref="D16:H16" si="13">D204</f>
        <v>15293600</v>
      </c>
      <c r="E16" s="87">
        <f t="shared" si="13"/>
        <v>15293600</v>
      </c>
      <c r="F16" s="87">
        <f t="shared" si="13"/>
        <v>0</v>
      </c>
      <c r="G16" s="87">
        <f t="shared" si="13"/>
        <v>15293600</v>
      </c>
      <c r="H16" s="87">
        <f t="shared" si="13"/>
        <v>515100</v>
      </c>
      <c r="I16" s="101"/>
      <c r="J16" s="101"/>
    </row>
    <row r="17" spans="1:10" s="19" customFormat="1" ht="30">
      <c r="A17" s="17" t="s">
        <v>211</v>
      </c>
      <c r="B17" s="20" t="s">
        <v>195</v>
      </c>
      <c r="C17" s="87">
        <f t="shared" ref="C17" si="14">C211</f>
        <v>0</v>
      </c>
      <c r="D17" s="87">
        <f t="shared" ref="D17:H17" si="15">D211</f>
        <v>0</v>
      </c>
      <c r="E17" s="87">
        <f t="shared" si="15"/>
        <v>0</v>
      </c>
      <c r="F17" s="87">
        <f t="shared" si="15"/>
        <v>0</v>
      </c>
      <c r="G17" s="87">
        <f t="shared" si="15"/>
        <v>0</v>
      </c>
      <c r="H17" s="87">
        <f t="shared" si="15"/>
        <v>0</v>
      </c>
      <c r="I17" s="101"/>
      <c r="J17" s="101"/>
    </row>
    <row r="18" spans="1:10" s="19" customFormat="1" ht="16.5" customHeight="1">
      <c r="A18" s="17" t="s">
        <v>213</v>
      </c>
      <c r="B18" s="20" t="s">
        <v>197</v>
      </c>
      <c r="C18" s="87">
        <f t="shared" ref="C18" si="16">C78</f>
        <v>0</v>
      </c>
      <c r="D18" s="87">
        <f t="shared" ref="D18:H18" si="17">D78</f>
        <v>0</v>
      </c>
      <c r="E18" s="87">
        <f t="shared" si="17"/>
        <v>0</v>
      </c>
      <c r="F18" s="87">
        <f t="shared" si="17"/>
        <v>0</v>
      </c>
      <c r="G18" s="87">
        <f t="shared" si="17"/>
        <v>0</v>
      </c>
      <c r="H18" s="87">
        <f t="shared" si="17"/>
        <v>0</v>
      </c>
      <c r="I18" s="101"/>
      <c r="J18" s="101"/>
    </row>
    <row r="19" spans="1:10" s="19" customFormat="1" ht="16.5" customHeight="1">
      <c r="A19" s="17" t="s">
        <v>215</v>
      </c>
      <c r="B19" s="20" t="s">
        <v>198</v>
      </c>
      <c r="C19" s="87">
        <f t="shared" ref="C19:C20" si="18">C81</f>
        <v>0</v>
      </c>
      <c r="D19" s="87">
        <f t="shared" ref="D19:H19" si="19">D81</f>
        <v>0</v>
      </c>
      <c r="E19" s="87">
        <f t="shared" si="19"/>
        <v>39000</v>
      </c>
      <c r="F19" s="87">
        <f t="shared" si="19"/>
        <v>0</v>
      </c>
      <c r="G19" s="87">
        <f t="shared" si="19"/>
        <v>38982.729999999996</v>
      </c>
      <c r="H19" s="87">
        <f t="shared" si="19"/>
        <v>0</v>
      </c>
      <c r="I19" s="101"/>
      <c r="J19" s="101"/>
    </row>
    <row r="20" spans="1:10" s="19" customFormat="1">
      <c r="A20" s="17" t="s">
        <v>217</v>
      </c>
      <c r="B20" s="20" t="s">
        <v>199</v>
      </c>
      <c r="C20" s="87">
        <f t="shared" si="18"/>
        <v>0</v>
      </c>
      <c r="D20" s="87">
        <f t="shared" ref="D20:H20" si="20">D82</f>
        <v>0</v>
      </c>
      <c r="E20" s="87">
        <f t="shared" si="20"/>
        <v>39000</v>
      </c>
      <c r="F20" s="87">
        <f t="shared" si="20"/>
        <v>0</v>
      </c>
      <c r="G20" s="87">
        <f t="shared" si="20"/>
        <v>38982.729999999996</v>
      </c>
      <c r="H20" s="87">
        <f t="shared" si="20"/>
        <v>0</v>
      </c>
      <c r="I20" s="101"/>
      <c r="J20" s="101"/>
    </row>
    <row r="21" spans="1:10" s="19" customFormat="1" ht="30">
      <c r="A21" s="17" t="s">
        <v>219</v>
      </c>
      <c r="B21" s="20" t="s">
        <v>201</v>
      </c>
      <c r="C21" s="87">
        <f t="shared" ref="C21" si="21">C187+C210</f>
        <v>0</v>
      </c>
      <c r="D21" s="87">
        <f t="shared" ref="D21:H21" si="22">D187+D210</f>
        <v>0</v>
      </c>
      <c r="E21" s="87">
        <f t="shared" si="22"/>
        <v>0</v>
      </c>
      <c r="F21" s="87">
        <f t="shared" si="22"/>
        <v>0</v>
      </c>
      <c r="G21" s="87">
        <f t="shared" si="22"/>
        <v>-94826.23000000001</v>
      </c>
      <c r="H21" s="87">
        <f t="shared" si="22"/>
        <v>-4213.16</v>
      </c>
      <c r="I21" s="101"/>
      <c r="J21" s="101"/>
    </row>
    <row r="22" spans="1:10" s="19" customFormat="1" ht="16.5" customHeight="1">
      <c r="A22" s="17" t="s">
        <v>221</v>
      </c>
      <c r="B22" s="20" t="s">
        <v>203</v>
      </c>
      <c r="C22" s="87">
        <f t="shared" ref="C22" si="23">+C23+C19</f>
        <v>0</v>
      </c>
      <c r="D22" s="87">
        <f t="shared" ref="D22:H22" si="24">+D23+D19</f>
        <v>292660600</v>
      </c>
      <c r="E22" s="87">
        <f t="shared" si="24"/>
        <v>296023800</v>
      </c>
      <c r="F22" s="87">
        <f t="shared" si="24"/>
        <v>0</v>
      </c>
      <c r="G22" s="87">
        <f t="shared" si="24"/>
        <v>249425121.34999996</v>
      </c>
      <c r="H22" s="87">
        <f t="shared" si="24"/>
        <v>28050031.119999997</v>
      </c>
      <c r="I22" s="101"/>
      <c r="J22" s="101"/>
    </row>
    <row r="23" spans="1:10" s="19" customFormat="1">
      <c r="A23" s="17" t="s">
        <v>223</v>
      </c>
      <c r="B23" s="20" t="s">
        <v>189</v>
      </c>
      <c r="C23" s="87">
        <f t="shared" ref="C23" si="25">C12+C13+C14+C15+C16+C18+C187+C17</f>
        <v>0</v>
      </c>
      <c r="D23" s="87">
        <f t="shared" ref="D23:H23" si="26">D12+D13+D14+D15+D16+D18+D187+D17</f>
        <v>292660600</v>
      </c>
      <c r="E23" s="87">
        <f t="shared" si="26"/>
        <v>295984800</v>
      </c>
      <c r="F23" s="87">
        <f t="shared" si="26"/>
        <v>0</v>
      </c>
      <c r="G23" s="87">
        <f t="shared" si="26"/>
        <v>249386138.61999997</v>
      </c>
      <c r="H23" s="87">
        <f t="shared" si="26"/>
        <v>28050031.119999997</v>
      </c>
      <c r="I23" s="101"/>
      <c r="J23" s="101"/>
    </row>
    <row r="24" spans="1:10" s="19" customFormat="1" ht="16.5" customHeight="1">
      <c r="A24" s="21" t="s">
        <v>225</v>
      </c>
      <c r="B24" s="20" t="s">
        <v>206</v>
      </c>
      <c r="C24" s="87">
        <f t="shared" ref="C24" si="27">+C25+C81+C187</f>
        <v>0</v>
      </c>
      <c r="D24" s="87">
        <f t="shared" ref="D24:H24" si="28">+D25+D81+D187</f>
        <v>277367000</v>
      </c>
      <c r="E24" s="87">
        <f t="shared" si="28"/>
        <v>280730200</v>
      </c>
      <c r="F24" s="87">
        <f t="shared" si="28"/>
        <v>0</v>
      </c>
      <c r="G24" s="87">
        <f t="shared" si="28"/>
        <v>234131521.34999996</v>
      </c>
      <c r="H24" s="87">
        <f t="shared" si="28"/>
        <v>27534931.119999997</v>
      </c>
      <c r="I24" s="101"/>
      <c r="J24" s="101"/>
    </row>
    <row r="25" spans="1:10" s="19" customFormat="1" ht="16.5" customHeight="1">
      <c r="A25" s="17" t="s">
        <v>227</v>
      </c>
      <c r="B25" s="20" t="s">
        <v>189</v>
      </c>
      <c r="C25" s="87">
        <f t="shared" ref="C25" si="29">+C26+C47+C75+C188+C78+C211</f>
        <v>0</v>
      </c>
      <c r="D25" s="87">
        <f t="shared" ref="D25:H25" si="30">+D26+D47+D75+D188+D78+D211</f>
        <v>277367000</v>
      </c>
      <c r="E25" s="87">
        <f t="shared" si="30"/>
        <v>280691200</v>
      </c>
      <c r="F25" s="87">
        <f t="shared" si="30"/>
        <v>0</v>
      </c>
      <c r="G25" s="87">
        <f t="shared" si="30"/>
        <v>234187364.84999996</v>
      </c>
      <c r="H25" s="87">
        <f t="shared" si="30"/>
        <v>27539144.279999997</v>
      </c>
      <c r="I25" s="101"/>
      <c r="J25" s="101"/>
    </row>
    <row r="26" spans="1:10" s="19" customFormat="1">
      <c r="A26" s="17" t="s">
        <v>229</v>
      </c>
      <c r="B26" s="20" t="s">
        <v>190</v>
      </c>
      <c r="C26" s="87">
        <f t="shared" ref="C26" si="31">+C27+C39+C37</f>
        <v>0</v>
      </c>
      <c r="D26" s="87">
        <f t="shared" ref="D26:H26" si="32">+D27+D39+D37</f>
        <v>3681130</v>
      </c>
      <c r="E26" s="87">
        <f t="shared" si="32"/>
        <v>3681130</v>
      </c>
      <c r="F26" s="87">
        <f t="shared" si="32"/>
        <v>0</v>
      </c>
      <c r="G26" s="87">
        <f t="shared" si="32"/>
        <v>2420380</v>
      </c>
      <c r="H26" s="87">
        <f t="shared" si="32"/>
        <v>287967</v>
      </c>
      <c r="I26" s="101"/>
      <c r="J26" s="101"/>
    </row>
    <row r="27" spans="1:10" s="19" customFormat="1" ht="16.5" customHeight="1">
      <c r="A27" s="17" t="s">
        <v>231</v>
      </c>
      <c r="B27" s="20" t="s">
        <v>210</v>
      </c>
      <c r="C27" s="87">
        <f t="shared" ref="C27" si="33">C28+C31+C32+C33+C35+C29+C30+C34</f>
        <v>0</v>
      </c>
      <c r="D27" s="87">
        <f t="shared" ref="D27:H27" si="34">D28+D31+D32+D33+D35+D29+D30+D34</f>
        <v>3600130</v>
      </c>
      <c r="E27" s="87">
        <f t="shared" si="34"/>
        <v>3600130</v>
      </c>
      <c r="F27" s="87">
        <f t="shared" si="34"/>
        <v>0</v>
      </c>
      <c r="G27" s="87">
        <f t="shared" si="34"/>
        <v>2367113</v>
      </c>
      <c r="H27" s="87">
        <f t="shared" si="34"/>
        <v>281630</v>
      </c>
      <c r="I27" s="101"/>
      <c r="J27" s="101"/>
    </row>
    <row r="28" spans="1:10" s="19" customFormat="1" ht="16.5" customHeight="1">
      <c r="A28" s="22" t="s">
        <v>233</v>
      </c>
      <c r="B28" s="23" t="s">
        <v>212</v>
      </c>
      <c r="C28" s="88"/>
      <c r="D28" s="89">
        <v>3016650</v>
      </c>
      <c r="E28" s="89">
        <v>3016650</v>
      </c>
      <c r="F28" s="89"/>
      <c r="G28" s="45">
        <v>1989513</v>
      </c>
      <c r="H28" s="45">
        <v>241399</v>
      </c>
      <c r="I28" s="101"/>
      <c r="J28" s="101"/>
    </row>
    <row r="29" spans="1:10" s="19" customFormat="1">
      <c r="A29" s="22" t="s">
        <v>235</v>
      </c>
      <c r="B29" s="23" t="s">
        <v>214</v>
      </c>
      <c r="C29" s="88"/>
      <c r="D29" s="89">
        <v>400920</v>
      </c>
      <c r="E29" s="89">
        <v>400920</v>
      </c>
      <c r="F29" s="89"/>
      <c r="G29" s="45">
        <v>259382</v>
      </c>
      <c r="H29" s="45">
        <v>28736</v>
      </c>
      <c r="I29" s="101"/>
      <c r="J29" s="101"/>
    </row>
    <row r="30" spans="1:10" s="19" customFormat="1">
      <c r="A30" s="22" t="s">
        <v>237</v>
      </c>
      <c r="B30" s="23" t="s">
        <v>216</v>
      </c>
      <c r="C30" s="88"/>
      <c r="D30" s="89"/>
      <c r="E30" s="89"/>
      <c r="F30" s="89"/>
      <c r="G30" s="45"/>
      <c r="H30" s="45"/>
      <c r="I30" s="101"/>
      <c r="J30" s="101"/>
    </row>
    <row r="31" spans="1:10" s="19" customFormat="1" ht="16.5" customHeight="1">
      <c r="A31" s="22" t="s">
        <v>239</v>
      </c>
      <c r="B31" s="24" t="s">
        <v>218</v>
      </c>
      <c r="C31" s="88"/>
      <c r="D31" s="89">
        <v>13000</v>
      </c>
      <c r="E31" s="89">
        <v>13000</v>
      </c>
      <c r="F31" s="89"/>
      <c r="G31" s="45">
        <v>9712</v>
      </c>
      <c r="H31" s="45">
        <v>1128</v>
      </c>
      <c r="I31" s="101"/>
      <c r="J31" s="101"/>
    </row>
    <row r="32" spans="1:10" s="19" customFormat="1" ht="16.5" customHeight="1">
      <c r="A32" s="22" t="s">
        <v>241</v>
      </c>
      <c r="B32" s="24" t="s">
        <v>220</v>
      </c>
      <c r="C32" s="88"/>
      <c r="D32" s="89"/>
      <c r="E32" s="89"/>
      <c r="F32" s="89"/>
      <c r="G32" s="45"/>
      <c r="H32" s="45"/>
      <c r="I32" s="101"/>
      <c r="J32" s="101"/>
    </row>
    <row r="33" spans="1:10" ht="16.5" customHeight="1">
      <c r="A33" s="22" t="s">
        <v>243</v>
      </c>
      <c r="B33" s="24" t="s">
        <v>222</v>
      </c>
      <c r="C33" s="88"/>
      <c r="D33" s="89"/>
      <c r="E33" s="89"/>
      <c r="F33" s="89"/>
      <c r="G33" s="45"/>
      <c r="H33" s="45"/>
      <c r="I33" s="101"/>
      <c r="J33" s="101"/>
    </row>
    <row r="34" spans="1:10" ht="16.5" customHeight="1">
      <c r="A34" s="22" t="s">
        <v>244</v>
      </c>
      <c r="B34" s="24" t="s">
        <v>224</v>
      </c>
      <c r="C34" s="88"/>
      <c r="D34" s="89">
        <v>135220</v>
      </c>
      <c r="E34" s="89">
        <v>135220</v>
      </c>
      <c r="F34" s="89"/>
      <c r="G34" s="45">
        <v>85221</v>
      </c>
      <c r="H34" s="45">
        <v>9430</v>
      </c>
      <c r="I34" s="101"/>
      <c r="J34" s="101"/>
    </row>
    <row r="35" spans="1:10" ht="16.5" customHeight="1">
      <c r="A35" s="22" t="s">
        <v>246</v>
      </c>
      <c r="B35" s="24" t="s">
        <v>226</v>
      </c>
      <c r="C35" s="88"/>
      <c r="D35" s="89">
        <v>34340</v>
      </c>
      <c r="E35" s="89">
        <v>34340</v>
      </c>
      <c r="F35" s="89"/>
      <c r="G35" s="45">
        <v>23285</v>
      </c>
      <c r="H35" s="45">
        <v>937</v>
      </c>
      <c r="I35" s="101"/>
      <c r="J35" s="101"/>
    </row>
    <row r="36" spans="1:10" ht="16.5" customHeight="1">
      <c r="A36" s="22"/>
      <c r="B36" s="24" t="s">
        <v>228</v>
      </c>
      <c r="C36" s="88"/>
      <c r="D36" s="89"/>
      <c r="E36" s="89"/>
      <c r="F36" s="89"/>
      <c r="G36" s="45"/>
      <c r="H36" s="45"/>
      <c r="I36" s="101"/>
      <c r="J36" s="101"/>
    </row>
    <row r="37" spans="1:10" ht="16.5" customHeight="1">
      <c r="A37" s="22" t="s">
        <v>248</v>
      </c>
      <c r="B37" s="20" t="s">
        <v>230</v>
      </c>
      <c r="C37" s="88">
        <f t="shared" ref="C37:H37" si="35">C38</f>
        <v>0</v>
      </c>
      <c r="D37" s="88">
        <f t="shared" si="35"/>
        <v>0</v>
      </c>
      <c r="E37" s="88">
        <f t="shared" si="35"/>
        <v>0</v>
      </c>
      <c r="F37" s="88">
        <f t="shared" si="35"/>
        <v>0</v>
      </c>
      <c r="G37" s="88">
        <f t="shared" si="35"/>
        <v>0</v>
      </c>
      <c r="H37" s="88">
        <f t="shared" si="35"/>
        <v>0</v>
      </c>
      <c r="I37" s="101"/>
      <c r="J37" s="101"/>
    </row>
    <row r="38" spans="1:10" ht="16.5" customHeight="1">
      <c r="A38" s="22" t="s">
        <v>250</v>
      </c>
      <c r="B38" s="24" t="s">
        <v>232</v>
      </c>
      <c r="C38" s="88"/>
      <c r="D38" s="89"/>
      <c r="E38" s="89"/>
      <c r="F38" s="89"/>
      <c r="G38" s="45"/>
      <c r="H38" s="45"/>
      <c r="I38" s="101"/>
      <c r="J38" s="101"/>
    </row>
    <row r="39" spans="1:10" ht="16.5" customHeight="1">
      <c r="A39" s="17" t="s">
        <v>252</v>
      </c>
      <c r="B39" s="20" t="s">
        <v>234</v>
      </c>
      <c r="C39" s="87">
        <f t="shared" ref="C39:H39" si="36">+C40+C41+C42+C43+C44+C45+C46</f>
        <v>0</v>
      </c>
      <c r="D39" s="87">
        <f t="shared" si="36"/>
        <v>81000</v>
      </c>
      <c r="E39" s="87">
        <f t="shared" si="36"/>
        <v>81000</v>
      </c>
      <c r="F39" s="87">
        <f t="shared" si="36"/>
        <v>0</v>
      </c>
      <c r="G39" s="87">
        <f t="shared" si="36"/>
        <v>53267</v>
      </c>
      <c r="H39" s="87">
        <f t="shared" si="36"/>
        <v>6337</v>
      </c>
      <c r="I39" s="101"/>
      <c r="J39" s="101"/>
    </row>
    <row r="40" spans="1:10" ht="16.5" customHeight="1">
      <c r="A40" s="22" t="s">
        <v>254</v>
      </c>
      <c r="B40" s="24" t="s">
        <v>236</v>
      </c>
      <c r="C40" s="88"/>
      <c r="D40" s="89"/>
      <c r="E40" s="89"/>
      <c r="F40" s="89"/>
      <c r="G40" s="45"/>
      <c r="H40" s="45"/>
      <c r="I40" s="101"/>
      <c r="J40" s="101"/>
    </row>
    <row r="41" spans="1:10" ht="16.5" customHeight="1">
      <c r="A41" s="22" t="s">
        <v>256</v>
      </c>
      <c r="B41" s="24" t="s">
        <v>238</v>
      </c>
      <c r="C41" s="88"/>
      <c r="D41" s="89"/>
      <c r="E41" s="89"/>
      <c r="F41" s="89"/>
      <c r="G41" s="45"/>
      <c r="H41" s="45"/>
      <c r="I41" s="101"/>
      <c r="J41" s="101"/>
    </row>
    <row r="42" spans="1:10" s="19" customFormat="1" ht="16.5" customHeight="1">
      <c r="A42" s="22" t="s">
        <v>258</v>
      </c>
      <c r="B42" s="24" t="s">
        <v>240</v>
      </c>
      <c r="C42" s="88"/>
      <c r="D42" s="89"/>
      <c r="E42" s="89"/>
      <c r="F42" s="89"/>
      <c r="G42" s="45"/>
      <c r="H42" s="45"/>
      <c r="I42" s="101"/>
      <c r="J42" s="101"/>
    </row>
    <row r="43" spans="1:10" ht="16.5" customHeight="1">
      <c r="A43" s="22" t="s">
        <v>260</v>
      </c>
      <c r="B43" s="25" t="s">
        <v>242</v>
      </c>
      <c r="C43" s="88"/>
      <c r="D43" s="89"/>
      <c r="E43" s="89"/>
      <c r="F43" s="89"/>
      <c r="G43" s="45"/>
      <c r="H43" s="45"/>
      <c r="I43" s="101"/>
      <c r="J43" s="101"/>
    </row>
    <row r="44" spans="1:10" ht="16.5" customHeight="1">
      <c r="A44" s="22" t="s">
        <v>262</v>
      </c>
      <c r="B44" s="25" t="s">
        <v>41</v>
      </c>
      <c r="C44" s="88"/>
      <c r="D44" s="89"/>
      <c r="E44" s="89"/>
      <c r="F44" s="89"/>
      <c r="G44" s="45"/>
      <c r="H44" s="45"/>
      <c r="I44" s="101"/>
      <c r="J44" s="101"/>
    </row>
    <row r="45" spans="1:10" ht="16.5" customHeight="1">
      <c r="A45" s="22" t="s">
        <v>264</v>
      </c>
      <c r="B45" s="25" t="s">
        <v>245</v>
      </c>
      <c r="C45" s="88"/>
      <c r="D45" s="89">
        <v>81000</v>
      </c>
      <c r="E45" s="89">
        <v>81000</v>
      </c>
      <c r="F45" s="89"/>
      <c r="G45" s="45">
        <v>53267</v>
      </c>
      <c r="H45" s="45">
        <v>6337</v>
      </c>
      <c r="I45" s="101"/>
      <c r="J45" s="101"/>
    </row>
    <row r="46" spans="1:10" ht="16.5" customHeight="1">
      <c r="A46" s="22" t="s">
        <v>266</v>
      </c>
      <c r="B46" s="25" t="s">
        <v>247</v>
      </c>
      <c r="C46" s="88"/>
      <c r="D46" s="89"/>
      <c r="E46" s="89"/>
      <c r="F46" s="89"/>
      <c r="G46" s="45"/>
      <c r="H46" s="45"/>
      <c r="I46" s="101"/>
      <c r="J46" s="101"/>
    </row>
    <row r="47" spans="1:10" ht="16.5" customHeight="1">
      <c r="A47" s="17" t="s">
        <v>268</v>
      </c>
      <c r="B47" s="20" t="s">
        <v>191</v>
      </c>
      <c r="C47" s="87">
        <f t="shared" ref="C47" si="37">+C48+C62+C61+C64+C67+C69+C70+C72+C68+C71</f>
        <v>0</v>
      </c>
      <c r="D47" s="87">
        <f t="shared" ref="D47:H47" si="38">+D48+D62+D61+D64+D67+D69+D70+D72+D68+D71</f>
        <v>191278370</v>
      </c>
      <c r="E47" s="87">
        <f t="shared" si="38"/>
        <v>194602570</v>
      </c>
      <c r="F47" s="87">
        <f t="shared" si="38"/>
        <v>0</v>
      </c>
      <c r="G47" s="87">
        <f t="shared" si="38"/>
        <v>160421194.84999996</v>
      </c>
      <c r="H47" s="87">
        <f t="shared" si="38"/>
        <v>19096097.279999997</v>
      </c>
      <c r="I47" s="101"/>
      <c r="J47" s="101"/>
    </row>
    <row r="48" spans="1:10" ht="16.5" customHeight="1">
      <c r="A48" s="17" t="s">
        <v>270</v>
      </c>
      <c r="B48" s="20" t="s">
        <v>249</v>
      </c>
      <c r="C48" s="87">
        <f t="shared" ref="C48" si="39">+C49+C50+C51+C52+C53+C54+C55+C56+C58</f>
        <v>0</v>
      </c>
      <c r="D48" s="87">
        <f t="shared" ref="D48:H48" si="40">+D49+D50+D51+D52+D53+D54+D55+D56+D58</f>
        <v>191086670</v>
      </c>
      <c r="E48" s="87">
        <f t="shared" si="40"/>
        <v>194410870</v>
      </c>
      <c r="F48" s="87">
        <f t="shared" si="40"/>
        <v>0</v>
      </c>
      <c r="G48" s="87">
        <f t="shared" si="40"/>
        <v>160267903.95999998</v>
      </c>
      <c r="H48" s="87">
        <f t="shared" si="40"/>
        <v>19075020.489999998</v>
      </c>
      <c r="I48" s="101"/>
      <c r="J48" s="101"/>
    </row>
    <row r="49" spans="1:10" s="19" customFormat="1" ht="16.5" customHeight="1">
      <c r="A49" s="22" t="s">
        <v>272</v>
      </c>
      <c r="B49" s="24" t="s">
        <v>251</v>
      </c>
      <c r="C49" s="88"/>
      <c r="D49" s="89">
        <v>8000</v>
      </c>
      <c r="E49" s="89">
        <v>8000</v>
      </c>
      <c r="F49" s="89"/>
      <c r="G49" s="45">
        <v>915.35</v>
      </c>
      <c r="H49" s="45">
        <v>220.15</v>
      </c>
      <c r="I49" s="101"/>
      <c r="J49" s="101"/>
    </row>
    <row r="50" spans="1:10" s="19" customFormat="1" ht="16.5" customHeight="1">
      <c r="A50" s="22" t="s">
        <v>274</v>
      </c>
      <c r="B50" s="24" t="s">
        <v>253</v>
      </c>
      <c r="C50" s="88"/>
      <c r="D50" s="89">
        <v>4000</v>
      </c>
      <c r="E50" s="89">
        <v>4000</v>
      </c>
      <c r="F50" s="89"/>
      <c r="G50" s="45">
        <v>744.45</v>
      </c>
      <c r="H50" s="45"/>
      <c r="I50" s="101"/>
      <c r="J50" s="101"/>
    </row>
    <row r="51" spans="1:10" ht="16.5" customHeight="1">
      <c r="A51" s="22" t="s">
        <v>276</v>
      </c>
      <c r="B51" s="24" t="s">
        <v>255</v>
      </c>
      <c r="C51" s="88"/>
      <c r="D51" s="89">
        <v>19000</v>
      </c>
      <c r="E51" s="89">
        <v>19000</v>
      </c>
      <c r="F51" s="89"/>
      <c r="G51" s="45">
        <v>15699.22</v>
      </c>
      <c r="H51" s="45">
        <v>1923.58</v>
      </c>
      <c r="I51" s="101"/>
      <c r="J51" s="101"/>
    </row>
    <row r="52" spans="1:10" ht="16.5" customHeight="1">
      <c r="A52" s="22" t="s">
        <v>278</v>
      </c>
      <c r="B52" s="24" t="s">
        <v>257</v>
      </c>
      <c r="C52" s="88"/>
      <c r="D52" s="89"/>
      <c r="E52" s="89"/>
      <c r="F52" s="89"/>
      <c r="G52" s="45"/>
      <c r="H52" s="45"/>
      <c r="I52" s="101"/>
      <c r="J52" s="101"/>
    </row>
    <row r="53" spans="1:10" ht="16.5" customHeight="1">
      <c r="A53" s="22" t="s">
        <v>280</v>
      </c>
      <c r="B53" s="24" t="s">
        <v>259</v>
      </c>
      <c r="C53" s="88"/>
      <c r="D53" s="89">
        <v>6000</v>
      </c>
      <c r="E53" s="89">
        <v>6000</v>
      </c>
      <c r="F53" s="89"/>
      <c r="G53" s="45">
        <v>185.5</v>
      </c>
      <c r="H53" s="45">
        <v>117.5</v>
      </c>
      <c r="I53" s="101"/>
      <c r="J53" s="101"/>
    </row>
    <row r="54" spans="1:10" ht="16.5" customHeight="1">
      <c r="A54" s="22" t="s">
        <v>282</v>
      </c>
      <c r="B54" s="24" t="s">
        <v>261</v>
      </c>
      <c r="C54" s="88"/>
      <c r="D54" s="89">
        <v>3000</v>
      </c>
      <c r="E54" s="89">
        <v>3000</v>
      </c>
      <c r="F54" s="89"/>
      <c r="G54" s="45">
        <v>335</v>
      </c>
      <c r="H54" s="45">
        <v>72</v>
      </c>
      <c r="I54" s="101"/>
      <c r="J54" s="101"/>
    </row>
    <row r="55" spans="1:10" ht="16.5" customHeight="1">
      <c r="A55" s="22" t="s">
        <v>284</v>
      </c>
      <c r="B55" s="24" t="s">
        <v>263</v>
      </c>
      <c r="C55" s="88"/>
      <c r="D55" s="89">
        <v>25000</v>
      </c>
      <c r="E55" s="89">
        <v>25000</v>
      </c>
      <c r="F55" s="89"/>
      <c r="G55" s="45">
        <v>18296.61</v>
      </c>
      <c r="H55" s="45">
        <v>2296.13</v>
      </c>
      <c r="I55" s="101"/>
      <c r="J55" s="101"/>
    </row>
    <row r="56" spans="1:10" ht="16.5" customHeight="1">
      <c r="A56" s="17" t="s">
        <v>286</v>
      </c>
      <c r="B56" s="20" t="s">
        <v>265</v>
      </c>
      <c r="C56" s="90">
        <f t="shared" ref="C56:H56" si="41">+C57+C92</f>
        <v>0</v>
      </c>
      <c r="D56" s="90">
        <f t="shared" si="41"/>
        <v>190980660</v>
      </c>
      <c r="E56" s="90">
        <f t="shared" si="41"/>
        <v>194304860</v>
      </c>
      <c r="F56" s="90">
        <f t="shared" si="41"/>
        <v>0</v>
      </c>
      <c r="G56" s="90">
        <f t="shared" si="41"/>
        <v>160216547.08999997</v>
      </c>
      <c r="H56" s="90">
        <f t="shared" si="41"/>
        <v>19068511.73</v>
      </c>
      <c r="I56" s="101"/>
      <c r="J56" s="101"/>
    </row>
    <row r="57" spans="1:10" ht="16.5" customHeight="1">
      <c r="A57" s="27" t="s">
        <v>288</v>
      </c>
      <c r="B57" s="28" t="s">
        <v>267</v>
      </c>
      <c r="C57" s="91"/>
      <c r="D57" s="89">
        <v>16000</v>
      </c>
      <c r="E57" s="89">
        <v>16000</v>
      </c>
      <c r="F57" s="89"/>
      <c r="G57" s="45">
        <v>10249.64</v>
      </c>
      <c r="H57" s="45">
        <v>1241.8499999999999</v>
      </c>
      <c r="I57" s="101"/>
      <c r="J57" s="101"/>
    </row>
    <row r="58" spans="1:10" s="19" customFormat="1" ht="16.5" customHeight="1">
      <c r="A58" s="22" t="s">
        <v>290</v>
      </c>
      <c r="B58" s="24" t="s">
        <v>269</v>
      </c>
      <c r="C58" s="88"/>
      <c r="D58" s="89">
        <v>41010</v>
      </c>
      <c r="E58" s="89">
        <v>41010</v>
      </c>
      <c r="F58" s="89"/>
      <c r="G58" s="45">
        <v>15180.74</v>
      </c>
      <c r="H58" s="45">
        <v>1879.4</v>
      </c>
      <c r="I58" s="101"/>
      <c r="J58" s="101"/>
    </row>
    <row r="59" spans="1:10" s="26" customFormat="1" ht="16.5" customHeight="1">
      <c r="A59" s="22"/>
      <c r="B59" s="24" t="s">
        <v>271</v>
      </c>
      <c r="C59" s="88"/>
      <c r="D59" s="89"/>
      <c r="E59" s="89"/>
      <c r="F59" s="89"/>
      <c r="G59" s="45"/>
      <c r="H59" s="45"/>
      <c r="I59" s="101"/>
      <c r="J59" s="101"/>
    </row>
    <row r="60" spans="1:10" ht="16.5" customHeight="1">
      <c r="A60" s="22"/>
      <c r="B60" s="24" t="s">
        <v>273</v>
      </c>
      <c r="C60" s="88"/>
      <c r="D60" s="89">
        <v>13010</v>
      </c>
      <c r="E60" s="89">
        <v>13010</v>
      </c>
      <c r="F60" s="89"/>
      <c r="G60" s="45"/>
      <c r="H60" s="45"/>
      <c r="I60" s="101"/>
      <c r="J60" s="101"/>
    </row>
    <row r="61" spans="1:10" s="19" customFormat="1" ht="16.5" customHeight="1">
      <c r="A61" s="17" t="s">
        <v>294</v>
      </c>
      <c r="B61" s="24" t="s">
        <v>275</v>
      </c>
      <c r="C61" s="88"/>
      <c r="D61" s="89"/>
      <c r="E61" s="89"/>
      <c r="F61" s="89"/>
      <c r="G61" s="45"/>
      <c r="H61" s="45"/>
      <c r="I61" s="101"/>
      <c r="J61" s="101"/>
    </row>
    <row r="62" spans="1:10" s="19" customFormat="1" ht="16.5" customHeight="1">
      <c r="A62" s="17" t="s">
        <v>296</v>
      </c>
      <c r="B62" s="20" t="s">
        <v>277</v>
      </c>
      <c r="C62" s="92">
        <f t="shared" ref="C62:H62" si="42">+C63</f>
        <v>0</v>
      </c>
      <c r="D62" s="92">
        <f t="shared" si="42"/>
        <v>8700</v>
      </c>
      <c r="E62" s="92">
        <f t="shared" si="42"/>
        <v>8700</v>
      </c>
      <c r="F62" s="92">
        <f t="shared" si="42"/>
        <v>0</v>
      </c>
      <c r="G62" s="92">
        <f t="shared" si="42"/>
        <v>0</v>
      </c>
      <c r="H62" s="92">
        <f t="shared" si="42"/>
        <v>0</v>
      </c>
      <c r="I62" s="101"/>
      <c r="J62" s="101"/>
    </row>
    <row r="63" spans="1:10" s="19" customFormat="1" ht="16.5" customHeight="1">
      <c r="A63" s="22" t="s">
        <v>298</v>
      </c>
      <c r="B63" s="24" t="s">
        <v>279</v>
      </c>
      <c r="C63" s="88"/>
      <c r="D63" s="89">
        <v>8700</v>
      </c>
      <c r="E63" s="89">
        <v>8700</v>
      </c>
      <c r="F63" s="89"/>
      <c r="G63" s="45"/>
      <c r="H63" s="45"/>
      <c r="I63" s="101"/>
      <c r="J63" s="101"/>
    </row>
    <row r="64" spans="1:10" s="19" customFormat="1" ht="16.5" customHeight="1">
      <c r="A64" s="17" t="s">
        <v>300</v>
      </c>
      <c r="B64" s="20" t="s">
        <v>281</v>
      </c>
      <c r="C64" s="87">
        <f t="shared" ref="C64:H64" si="43">+C65+C66</f>
        <v>0</v>
      </c>
      <c r="D64" s="87">
        <f t="shared" si="43"/>
        <v>0</v>
      </c>
      <c r="E64" s="87">
        <f t="shared" si="43"/>
        <v>0</v>
      </c>
      <c r="F64" s="87">
        <f t="shared" si="43"/>
        <v>0</v>
      </c>
      <c r="G64" s="87">
        <f t="shared" si="43"/>
        <v>0</v>
      </c>
      <c r="H64" s="87">
        <f t="shared" si="43"/>
        <v>0</v>
      </c>
      <c r="I64" s="101"/>
      <c r="J64" s="101"/>
    </row>
    <row r="65" spans="1:10" ht="16.5" customHeight="1">
      <c r="A65" s="17" t="s">
        <v>301</v>
      </c>
      <c r="B65" s="24" t="s">
        <v>283</v>
      </c>
      <c r="C65" s="88"/>
      <c r="D65" s="89"/>
      <c r="E65" s="89"/>
      <c r="F65" s="89"/>
      <c r="G65" s="45"/>
      <c r="H65" s="45"/>
      <c r="I65" s="101"/>
      <c r="J65" s="101"/>
    </row>
    <row r="66" spans="1:10" s="19" customFormat="1" ht="16.5" customHeight="1">
      <c r="A66" s="17" t="s">
        <v>303</v>
      </c>
      <c r="B66" s="24" t="s">
        <v>285</v>
      </c>
      <c r="C66" s="88"/>
      <c r="D66" s="89"/>
      <c r="E66" s="89"/>
      <c r="F66" s="89"/>
      <c r="G66" s="45"/>
      <c r="H66" s="45"/>
      <c r="I66" s="101"/>
      <c r="J66" s="101"/>
    </row>
    <row r="67" spans="1:10" ht="16.5" customHeight="1">
      <c r="A67" s="22" t="s">
        <v>305</v>
      </c>
      <c r="B67" s="24" t="s">
        <v>287</v>
      </c>
      <c r="C67" s="88"/>
      <c r="D67" s="89"/>
      <c r="E67" s="89"/>
      <c r="F67" s="89"/>
      <c r="G67" s="45"/>
      <c r="H67" s="45"/>
      <c r="I67" s="101"/>
      <c r="J67" s="101"/>
    </row>
    <row r="68" spans="1:10" ht="16.5" customHeight="1">
      <c r="A68" s="22" t="s">
        <v>306</v>
      </c>
      <c r="B68" s="23" t="s">
        <v>289</v>
      </c>
      <c r="C68" s="88"/>
      <c r="D68" s="89"/>
      <c r="E68" s="89"/>
      <c r="F68" s="89"/>
      <c r="G68" s="45"/>
      <c r="H68" s="45"/>
      <c r="I68" s="101"/>
      <c r="J68" s="101"/>
    </row>
    <row r="69" spans="1:10" ht="16.5" customHeight="1">
      <c r="A69" s="22" t="s">
        <v>308</v>
      </c>
      <c r="B69" s="24" t="s">
        <v>291</v>
      </c>
      <c r="C69" s="88"/>
      <c r="D69" s="89"/>
      <c r="E69" s="89"/>
      <c r="F69" s="89"/>
      <c r="G69" s="45"/>
      <c r="H69" s="45"/>
      <c r="I69" s="101"/>
      <c r="J69" s="101"/>
    </row>
    <row r="70" spans="1:10" ht="16.5" customHeight="1">
      <c r="A70" s="22" t="s">
        <v>310</v>
      </c>
      <c r="B70" s="24" t="s">
        <v>292</v>
      </c>
      <c r="C70" s="88"/>
      <c r="D70" s="89"/>
      <c r="E70" s="89"/>
      <c r="F70" s="89"/>
      <c r="G70" s="45"/>
      <c r="H70" s="45"/>
      <c r="I70" s="101"/>
      <c r="J70" s="101"/>
    </row>
    <row r="71" spans="1:10" ht="30">
      <c r="A71" s="22" t="s">
        <v>311</v>
      </c>
      <c r="B71" s="24" t="s">
        <v>293</v>
      </c>
      <c r="C71" s="88"/>
      <c r="D71" s="89"/>
      <c r="E71" s="89"/>
      <c r="F71" s="89"/>
      <c r="G71" s="45"/>
      <c r="H71" s="45"/>
      <c r="I71" s="101"/>
      <c r="J71" s="101"/>
    </row>
    <row r="72" spans="1:10" ht="16.5" customHeight="1">
      <c r="A72" s="17" t="s">
        <v>312</v>
      </c>
      <c r="B72" s="20" t="s">
        <v>295</v>
      </c>
      <c r="C72" s="92">
        <f t="shared" ref="C72:H72" si="44">+C73+C74</f>
        <v>0</v>
      </c>
      <c r="D72" s="92">
        <f t="shared" si="44"/>
        <v>183000</v>
      </c>
      <c r="E72" s="92">
        <f t="shared" si="44"/>
        <v>183000</v>
      </c>
      <c r="F72" s="92">
        <f t="shared" si="44"/>
        <v>0</v>
      </c>
      <c r="G72" s="92">
        <f t="shared" si="44"/>
        <v>153290.89000000001</v>
      </c>
      <c r="H72" s="92">
        <f t="shared" si="44"/>
        <v>21076.79</v>
      </c>
      <c r="I72" s="101"/>
      <c r="J72" s="101"/>
    </row>
    <row r="73" spans="1:10" ht="16.5" customHeight="1">
      <c r="A73" s="22" t="s">
        <v>314</v>
      </c>
      <c r="B73" s="24" t="s">
        <v>297</v>
      </c>
      <c r="C73" s="88"/>
      <c r="D73" s="89">
        <v>183000</v>
      </c>
      <c r="E73" s="89">
        <v>183000</v>
      </c>
      <c r="F73" s="89"/>
      <c r="G73" s="45">
        <v>153290.89000000001</v>
      </c>
      <c r="H73" s="45">
        <v>21076.79</v>
      </c>
      <c r="I73" s="101"/>
      <c r="J73" s="101"/>
    </row>
    <row r="74" spans="1:10" s="19" customFormat="1" ht="16.5" customHeight="1">
      <c r="A74" s="22" t="s">
        <v>316</v>
      </c>
      <c r="B74" s="24" t="s">
        <v>299</v>
      </c>
      <c r="C74" s="88"/>
      <c r="D74" s="89"/>
      <c r="E74" s="89"/>
      <c r="F74" s="89"/>
      <c r="G74" s="93"/>
      <c r="H74" s="93"/>
      <c r="I74" s="101"/>
      <c r="J74" s="101"/>
    </row>
    <row r="75" spans="1:10" ht="16.5" customHeight="1">
      <c r="A75" s="17" t="s">
        <v>318</v>
      </c>
      <c r="B75" s="20" t="s">
        <v>192</v>
      </c>
      <c r="C75" s="86">
        <f>+C76</f>
        <v>0</v>
      </c>
      <c r="D75" s="86">
        <f t="shared" ref="D75:H76" si="45">+D76</f>
        <v>0</v>
      </c>
      <c r="E75" s="86">
        <f t="shared" si="45"/>
        <v>0</v>
      </c>
      <c r="F75" s="86">
        <f t="shared" si="45"/>
        <v>0</v>
      </c>
      <c r="G75" s="86">
        <f t="shared" si="45"/>
        <v>0</v>
      </c>
      <c r="H75" s="86">
        <f t="shared" si="45"/>
        <v>0</v>
      </c>
      <c r="I75" s="101"/>
      <c r="J75" s="101"/>
    </row>
    <row r="76" spans="1:10" ht="16.5" customHeight="1">
      <c r="A76" s="29" t="s">
        <v>320</v>
      </c>
      <c r="B76" s="20" t="s">
        <v>302</v>
      </c>
      <c r="C76" s="86">
        <f>+C77</f>
        <v>0</v>
      </c>
      <c r="D76" s="86">
        <f t="shared" si="45"/>
        <v>0</v>
      </c>
      <c r="E76" s="86">
        <f t="shared" si="45"/>
        <v>0</v>
      </c>
      <c r="F76" s="86">
        <f t="shared" si="45"/>
        <v>0</v>
      </c>
      <c r="G76" s="86">
        <f t="shared" si="45"/>
        <v>0</v>
      </c>
      <c r="H76" s="86">
        <f t="shared" si="45"/>
        <v>0</v>
      </c>
      <c r="I76" s="101"/>
      <c r="J76" s="101"/>
    </row>
    <row r="77" spans="1:10" s="19" customFormat="1" ht="16.5" customHeight="1">
      <c r="A77" s="29" t="s">
        <v>322</v>
      </c>
      <c r="B77" s="24" t="s">
        <v>304</v>
      </c>
      <c r="C77" s="88"/>
      <c r="D77" s="89"/>
      <c r="E77" s="89"/>
      <c r="F77" s="89"/>
      <c r="G77" s="45"/>
      <c r="H77" s="45"/>
      <c r="I77" s="101"/>
      <c r="J77" s="101"/>
    </row>
    <row r="78" spans="1:10" s="19" customFormat="1" ht="16.5" customHeight="1">
      <c r="A78" s="29" t="s">
        <v>196</v>
      </c>
      <c r="B78" s="30" t="s">
        <v>197</v>
      </c>
      <c r="C78" s="88">
        <f t="shared" ref="C78:H78" si="46">C79+C80</f>
        <v>0</v>
      </c>
      <c r="D78" s="88">
        <f t="shared" si="46"/>
        <v>0</v>
      </c>
      <c r="E78" s="88">
        <f t="shared" si="46"/>
        <v>0</v>
      </c>
      <c r="F78" s="88">
        <f t="shared" si="46"/>
        <v>0</v>
      </c>
      <c r="G78" s="88">
        <f t="shared" si="46"/>
        <v>0</v>
      </c>
      <c r="H78" s="88">
        <f t="shared" si="46"/>
        <v>0</v>
      </c>
      <c r="I78" s="101"/>
      <c r="J78" s="101"/>
    </row>
    <row r="79" spans="1:10" s="19" customFormat="1" ht="16.5" customHeight="1">
      <c r="A79" s="29" t="s">
        <v>325</v>
      </c>
      <c r="B79" s="31" t="s">
        <v>307</v>
      </c>
      <c r="C79" s="88"/>
      <c r="D79" s="89"/>
      <c r="E79" s="89"/>
      <c r="F79" s="89"/>
      <c r="G79" s="45"/>
      <c r="H79" s="45"/>
      <c r="I79" s="101"/>
      <c r="J79" s="101"/>
    </row>
    <row r="80" spans="1:10" ht="16.5" customHeight="1">
      <c r="A80" s="29" t="s">
        <v>327</v>
      </c>
      <c r="B80" s="31" t="s">
        <v>309</v>
      </c>
      <c r="C80" s="88"/>
      <c r="D80" s="89"/>
      <c r="E80" s="89"/>
      <c r="F80" s="89"/>
      <c r="G80" s="45"/>
      <c r="H80" s="45"/>
      <c r="I80" s="101"/>
      <c r="J80" s="101"/>
    </row>
    <row r="81" spans="1:10" s="19" customFormat="1" ht="16.5" customHeight="1">
      <c r="A81" s="17" t="s">
        <v>329</v>
      </c>
      <c r="B81" s="20" t="s">
        <v>198</v>
      </c>
      <c r="C81" s="87">
        <f t="shared" ref="C81:H81" si="47">+C82</f>
        <v>0</v>
      </c>
      <c r="D81" s="87">
        <f t="shared" si="47"/>
        <v>0</v>
      </c>
      <c r="E81" s="87">
        <f t="shared" si="47"/>
        <v>39000</v>
      </c>
      <c r="F81" s="87">
        <f t="shared" si="47"/>
        <v>0</v>
      </c>
      <c r="G81" s="87">
        <f t="shared" si="47"/>
        <v>38982.729999999996</v>
      </c>
      <c r="H81" s="87">
        <f t="shared" si="47"/>
        <v>0</v>
      </c>
      <c r="I81" s="101"/>
      <c r="J81" s="101"/>
    </row>
    <row r="82" spans="1:10" s="19" customFormat="1" ht="16.5" customHeight="1">
      <c r="A82" s="17" t="s">
        <v>331</v>
      </c>
      <c r="B82" s="20" t="s">
        <v>199</v>
      </c>
      <c r="C82" s="87">
        <f t="shared" ref="C82" si="48">+C83+C88</f>
        <v>0</v>
      </c>
      <c r="D82" s="87">
        <f t="shared" ref="D82:H82" si="49">+D83+D88</f>
        <v>0</v>
      </c>
      <c r="E82" s="87">
        <f t="shared" si="49"/>
        <v>39000</v>
      </c>
      <c r="F82" s="87">
        <f t="shared" si="49"/>
        <v>0</v>
      </c>
      <c r="G82" s="87">
        <f t="shared" si="49"/>
        <v>38982.729999999996</v>
      </c>
      <c r="H82" s="87">
        <f t="shared" si="49"/>
        <v>0</v>
      </c>
      <c r="I82" s="101"/>
      <c r="J82" s="101"/>
    </row>
    <row r="83" spans="1:10" s="19" customFormat="1" ht="16.5" customHeight="1">
      <c r="A83" s="17" t="s">
        <v>333</v>
      </c>
      <c r="B83" s="20" t="s">
        <v>313</v>
      </c>
      <c r="C83" s="87">
        <f t="shared" ref="C83" si="50">+C85+C87+C86+C84</f>
        <v>0</v>
      </c>
      <c r="D83" s="87">
        <f t="shared" ref="D83:H83" si="51">+D85+D87+D86+D84</f>
        <v>0</v>
      </c>
      <c r="E83" s="87">
        <f t="shared" si="51"/>
        <v>39000</v>
      </c>
      <c r="F83" s="87">
        <f t="shared" si="51"/>
        <v>0</v>
      </c>
      <c r="G83" s="87">
        <f t="shared" si="51"/>
        <v>38982.729999999996</v>
      </c>
      <c r="H83" s="87">
        <f t="shared" si="51"/>
        <v>0</v>
      </c>
      <c r="I83" s="101"/>
      <c r="J83" s="101"/>
    </row>
    <row r="84" spans="1:10" s="19" customFormat="1" ht="16.5" customHeight="1">
      <c r="A84" s="17" t="s">
        <v>335</v>
      </c>
      <c r="B84" s="23" t="s">
        <v>315</v>
      </c>
      <c r="C84" s="87"/>
      <c r="D84" s="89"/>
      <c r="E84" s="89"/>
      <c r="F84" s="89"/>
      <c r="G84" s="45"/>
      <c r="H84" s="45"/>
      <c r="I84" s="101"/>
      <c r="J84" s="101"/>
    </row>
    <row r="85" spans="1:10" s="19" customFormat="1" ht="16.5" customHeight="1">
      <c r="A85" s="22" t="s">
        <v>337</v>
      </c>
      <c r="B85" s="24" t="s">
        <v>317</v>
      </c>
      <c r="C85" s="88"/>
      <c r="D85" s="89"/>
      <c r="E85" s="89">
        <v>25000</v>
      </c>
      <c r="F85" s="89"/>
      <c r="G85" s="45">
        <v>24989.05</v>
      </c>
      <c r="H85" s="45"/>
      <c r="I85" s="101"/>
      <c r="J85" s="101"/>
    </row>
    <row r="86" spans="1:10" s="19" customFormat="1" ht="16.5" customHeight="1">
      <c r="A86" s="22" t="s">
        <v>339</v>
      </c>
      <c r="B86" s="23" t="s">
        <v>319</v>
      </c>
      <c r="C86" s="88"/>
      <c r="D86" s="89"/>
      <c r="E86" s="89"/>
      <c r="F86" s="89"/>
      <c r="G86" s="45"/>
      <c r="H86" s="45"/>
      <c r="I86" s="101"/>
      <c r="J86" s="101"/>
    </row>
    <row r="87" spans="1:10" ht="16.5" customHeight="1">
      <c r="A87" s="22" t="s">
        <v>340</v>
      </c>
      <c r="B87" s="24" t="s">
        <v>321</v>
      </c>
      <c r="C87" s="88"/>
      <c r="D87" s="89"/>
      <c r="E87" s="89">
        <v>14000</v>
      </c>
      <c r="F87" s="89"/>
      <c r="G87" s="45">
        <v>13993.68</v>
      </c>
      <c r="H87" s="45"/>
      <c r="I87" s="101"/>
      <c r="J87" s="101"/>
    </row>
    <row r="88" spans="1:10" ht="16.5" customHeight="1">
      <c r="A88" s="32" t="s">
        <v>342</v>
      </c>
      <c r="B88" s="23" t="s">
        <v>323</v>
      </c>
      <c r="C88" s="88"/>
      <c r="D88" s="89"/>
      <c r="E88" s="89"/>
      <c r="F88" s="89"/>
      <c r="G88" s="45"/>
      <c r="H88" s="45"/>
      <c r="I88" s="101"/>
      <c r="J88" s="101"/>
    </row>
    <row r="89" spans="1:10" ht="16.5" customHeight="1">
      <c r="A89" s="22" t="s">
        <v>227</v>
      </c>
      <c r="B89" s="24" t="s">
        <v>324</v>
      </c>
      <c r="C89" s="88"/>
      <c r="D89" s="89"/>
      <c r="E89" s="89"/>
      <c r="F89" s="89"/>
      <c r="G89" s="45"/>
      <c r="H89" s="45"/>
      <c r="I89" s="101"/>
      <c r="J89" s="101"/>
    </row>
    <row r="90" spans="1:10" ht="16.5" customHeight="1">
      <c r="A90" s="22" t="s">
        <v>344</v>
      </c>
      <c r="B90" s="24" t="s">
        <v>326</v>
      </c>
      <c r="C90" s="86">
        <f t="shared" ref="C90:H90" si="52">+C47-C92+C26+C81+C188+C78</f>
        <v>0</v>
      </c>
      <c r="D90" s="86">
        <f t="shared" si="52"/>
        <v>86402340</v>
      </c>
      <c r="E90" s="86">
        <f t="shared" si="52"/>
        <v>86441340</v>
      </c>
      <c r="F90" s="86">
        <f t="shared" si="52"/>
        <v>0</v>
      </c>
      <c r="G90" s="86">
        <f t="shared" si="52"/>
        <v>74020050.12999998</v>
      </c>
      <c r="H90" s="86">
        <f t="shared" si="52"/>
        <v>8471874.3999999985</v>
      </c>
      <c r="I90" s="101"/>
      <c r="J90" s="101"/>
    </row>
    <row r="91" spans="1:10" ht="16.5" customHeight="1">
      <c r="A91" s="22"/>
      <c r="B91" s="24" t="s">
        <v>328</v>
      </c>
      <c r="C91" s="86"/>
      <c r="D91" s="89"/>
      <c r="E91" s="89"/>
      <c r="F91" s="89"/>
      <c r="G91" s="89">
        <v>-6688</v>
      </c>
      <c r="H91" s="89"/>
      <c r="I91" s="101"/>
      <c r="J91" s="101"/>
    </row>
    <row r="92" spans="1:10" ht="16.5" customHeight="1">
      <c r="A92" s="22" t="s">
        <v>347</v>
      </c>
      <c r="B92" s="20" t="s">
        <v>330</v>
      </c>
      <c r="C92" s="94">
        <f t="shared" ref="C92" si="53">+C93+C140+C169+C171+C183+C185</f>
        <v>0</v>
      </c>
      <c r="D92" s="94">
        <f t="shared" ref="D92:H92" si="54">+D93+D140+D169+D171+D183+D185</f>
        <v>190964660</v>
      </c>
      <c r="E92" s="94">
        <f t="shared" si="54"/>
        <v>194288860</v>
      </c>
      <c r="F92" s="94">
        <f t="shared" si="54"/>
        <v>0</v>
      </c>
      <c r="G92" s="94">
        <f t="shared" si="54"/>
        <v>160206297.44999999</v>
      </c>
      <c r="H92" s="94">
        <f t="shared" si="54"/>
        <v>19067269.879999999</v>
      </c>
      <c r="I92" s="101"/>
      <c r="J92" s="101"/>
    </row>
    <row r="93" spans="1:10" s="26" customFormat="1" ht="16.5" customHeight="1">
      <c r="A93" s="17" t="s">
        <v>349</v>
      </c>
      <c r="B93" s="20" t="s">
        <v>332</v>
      </c>
      <c r="C93" s="87">
        <f t="shared" ref="C93" si="55">+C94+C104+C120+C136+C138</f>
        <v>0</v>
      </c>
      <c r="D93" s="87">
        <f t="shared" ref="D93:H93" si="56">+D94+D104+D120+D136+D138</f>
        <v>67755210</v>
      </c>
      <c r="E93" s="87">
        <f t="shared" si="56"/>
        <v>71523630</v>
      </c>
      <c r="F93" s="87">
        <f t="shared" si="56"/>
        <v>0</v>
      </c>
      <c r="G93" s="87">
        <f t="shared" si="56"/>
        <v>64388517.779999994</v>
      </c>
      <c r="H93" s="87">
        <f t="shared" si="56"/>
        <v>7445247.6200000001</v>
      </c>
      <c r="I93" s="101"/>
      <c r="J93" s="101"/>
    </row>
    <row r="94" spans="1:10" s="26" customFormat="1" ht="16.5" customHeight="1">
      <c r="A94" s="22" t="s">
        <v>351</v>
      </c>
      <c r="B94" s="20" t="s">
        <v>334</v>
      </c>
      <c r="C94" s="86">
        <f t="shared" ref="C94" si="57">+C95+C101+C102+C96+C97</f>
        <v>0</v>
      </c>
      <c r="D94" s="86">
        <f t="shared" ref="D94:H94" si="58">+D95+D101+D102+D96+D97</f>
        <v>27106990</v>
      </c>
      <c r="E94" s="86">
        <f t="shared" si="58"/>
        <v>31669620</v>
      </c>
      <c r="F94" s="86">
        <f t="shared" si="58"/>
        <v>0</v>
      </c>
      <c r="G94" s="86">
        <f t="shared" si="58"/>
        <v>28095750.709999997</v>
      </c>
      <c r="H94" s="86">
        <f t="shared" si="58"/>
        <v>2999748.4</v>
      </c>
      <c r="I94" s="101"/>
      <c r="J94" s="101"/>
    </row>
    <row r="95" spans="1:10" s="26" customFormat="1" ht="16.5" customHeight="1">
      <c r="A95" s="22"/>
      <c r="B95" s="23" t="s">
        <v>336</v>
      </c>
      <c r="C95" s="88"/>
      <c r="D95" s="89">
        <v>25141000</v>
      </c>
      <c r="E95" s="89">
        <v>29574000</v>
      </c>
      <c r="F95" s="89"/>
      <c r="G95" s="45">
        <v>26425486.629999999</v>
      </c>
      <c r="H95" s="45">
        <v>2755376.63</v>
      </c>
      <c r="I95" s="101"/>
      <c r="J95" s="101"/>
    </row>
    <row r="96" spans="1:10" s="26" customFormat="1" ht="16.5" customHeight="1">
      <c r="A96" s="22"/>
      <c r="B96" s="23" t="s">
        <v>338</v>
      </c>
      <c r="C96" s="88"/>
      <c r="D96" s="89"/>
      <c r="E96" s="89"/>
      <c r="F96" s="89"/>
      <c r="G96" s="45"/>
      <c r="H96" s="45"/>
      <c r="I96" s="101"/>
      <c r="J96" s="101"/>
    </row>
    <row r="97" spans="1:10" s="26" customFormat="1" ht="16.5" customHeight="1">
      <c r="A97" s="22"/>
      <c r="B97" s="99" t="s">
        <v>479</v>
      </c>
      <c r="C97" s="88">
        <f>C98+C99+C100</f>
        <v>0</v>
      </c>
      <c r="D97" s="88">
        <f t="shared" ref="D97:H97" si="59">D98+D99+D100</f>
        <v>1010620</v>
      </c>
      <c r="E97" s="88">
        <f t="shared" si="59"/>
        <v>1079250</v>
      </c>
      <c r="F97" s="88">
        <f t="shared" si="59"/>
        <v>0</v>
      </c>
      <c r="G97" s="88">
        <f t="shared" si="59"/>
        <v>930075.30999999994</v>
      </c>
      <c r="H97" s="88">
        <f t="shared" si="59"/>
        <v>159299.65</v>
      </c>
      <c r="I97" s="101"/>
      <c r="J97" s="101"/>
    </row>
    <row r="98" spans="1:10" s="26" customFormat="1" ht="30">
      <c r="A98" s="22"/>
      <c r="B98" s="23" t="s">
        <v>480</v>
      </c>
      <c r="C98" s="88"/>
      <c r="D98" s="89">
        <v>961070</v>
      </c>
      <c r="E98" s="89">
        <v>1028610</v>
      </c>
      <c r="F98" s="89"/>
      <c r="G98" s="45">
        <v>879866.24</v>
      </c>
      <c r="H98" s="45">
        <v>151328.18</v>
      </c>
      <c r="I98" s="101"/>
      <c r="J98" s="101"/>
    </row>
    <row r="99" spans="1:10" s="26" customFormat="1" ht="60">
      <c r="A99" s="22"/>
      <c r="B99" s="23" t="s">
        <v>481</v>
      </c>
      <c r="C99" s="88"/>
      <c r="D99" s="89">
        <v>31270</v>
      </c>
      <c r="E99" s="89">
        <v>28670</v>
      </c>
      <c r="F99" s="89"/>
      <c r="G99" s="45">
        <v>28239.07</v>
      </c>
      <c r="H99" s="45">
        <v>4773.5200000000004</v>
      </c>
      <c r="I99" s="101"/>
      <c r="J99" s="101"/>
    </row>
    <row r="100" spans="1:10" s="26" customFormat="1" ht="45">
      <c r="A100" s="22"/>
      <c r="B100" s="23" t="s">
        <v>482</v>
      </c>
      <c r="C100" s="88"/>
      <c r="D100" s="89">
        <v>18280</v>
      </c>
      <c r="E100" s="89">
        <v>21970</v>
      </c>
      <c r="F100" s="89"/>
      <c r="G100" s="45">
        <v>21970</v>
      </c>
      <c r="H100" s="45">
        <v>3197.95</v>
      </c>
      <c r="I100" s="101"/>
      <c r="J100" s="101"/>
    </row>
    <row r="101" spans="1:10" s="26" customFormat="1" ht="16.5" customHeight="1">
      <c r="A101" s="22"/>
      <c r="B101" s="23" t="s">
        <v>341</v>
      </c>
      <c r="C101" s="88"/>
      <c r="D101" s="89">
        <v>65370</v>
      </c>
      <c r="E101" s="89">
        <v>65370</v>
      </c>
      <c r="F101" s="89"/>
      <c r="G101" s="45">
        <v>47279.03</v>
      </c>
      <c r="H101" s="45">
        <v>6882.56</v>
      </c>
      <c r="I101" s="101"/>
      <c r="J101" s="101"/>
    </row>
    <row r="102" spans="1:10" s="26" customFormat="1" ht="45">
      <c r="A102" s="22"/>
      <c r="B102" s="23" t="s">
        <v>343</v>
      </c>
      <c r="C102" s="88"/>
      <c r="D102" s="89">
        <v>890000</v>
      </c>
      <c r="E102" s="89">
        <v>951000</v>
      </c>
      <c r="F102" s="89"/>
      <c r="G102" s="45">
        <v>692909.74</v>
      </c>
      <c r="H102" s="45">
        <v>78189.56</v>
      </c>
      <c r="I102" s="101"/>
      <c r="J102" s="101"/>
    </row>
    <row r="103" spans="1:10">
      <c r="A103" s="22"/>
      <c r="B103" s="24" t="s">
        <v>328</v>
      </c>
      <c r="C103" s="88"/>
      <c r="D103" s="89"/>
      <c r="E103" s="89"/>
      <c r="F103" s="89"/>
      <c r="G103" s="45">
        <v>-6973.73</v>
      </c>
      <c r="H103" s="45">
        <v>-1478.01</v>
      </c>
      <c r="I103" s="101"/>
      <c r="J103" s="101"/>
    </row>
    <row r="104" spans="1:10" ht="30">
      <c r="A104" s="22" t="s">
        <v>359</v>
      </c>
      <c r="B104" s="20" t="s">
        <v>345</v>
      </c>
      <c r="C104" s="88">
        <f t="shared" ref="C104:H104" si="60">C105+C106+C107+C108+C109+C110+C112+C111+C113</f>
        <v>0</v>
      </c>
      <c r="D104" s="88">
        <f t="shared" si="60"/>
        <v>28677290</v>
      </c>
      <c r="E104" s="88">
        <f t="shared" si="60"/>
        <v>28105000</v>
      </c>
      <c r="F104" s="88">
        <f t="shared" si="60"/>
        <v>0</v>
      </c>
      <c r="G104" s="88">
        <f t="shared" si="60"/>
        <v>28100571.200000003</v>
      </c>
      <c r="H104" s="88">
        <f t="shared" si="60"/>
        <v>3423685.6100000003</v>
      </c>
      <c r="I104" s="101"/>
      <c r="J104" s="101"/>
    </row>
    <row r="105" spans="1:10" ht="16.5" customHeight="1">
      <c r="A105" s="22"/>
      <c r="B105" s="23" t="s">
        <v>346</v>
      </c>
      <c r="C105" s="88"/>
      <c r="D105" s="89">
        <v>2090280</v>
      </c>
      <c r="E105" s="89">
        <v>1844000</v>
      </c>
      <c r="F105" s="89"/>
      <c r="G105" s="45">
        <v>1843141.02</v>
      </c>
      <c r="H105" s="45">
        <v>349086.55</v>
      </c>
      <c r="I105" s="101"/>
      <c r="J105" s="101"/>
    </row>
    <row r="106" spans="1:10">
      <c r="A106" s="22"/>
      <c r="B106" s="23" t="s">
        <v>348</v>
      </c>
      <c r="C106" s="88"/>
      <c r="D106" s="89"/>
      <c r="E106" s="89"/>
      <c r="F106" s="89"/>
      <c r="G106" s="45"/>
      <c r="H106" s="45"/>
      <c r="I106" s="101"/>
      <c r="J106" s="101"/>
    </row>
    <row r="107" spans="1:10" s="19" customFormat="1" ht="16.5" customHeight="1">
      <c r="A107" s="22"/>
      <c r="B107" s="23" t="s">
        <v>350</v>
      </c>
      <c r="C107" s="88"/>
      <c r="D107" s="89">
        <v>2756220</v>
      </c>
      <c r="E107" s="89">
        <v>2457000</v>
      </c>
      <c r="F107" s="89"/>
      <c r="G107" s="45">
        <v>2456617.62</v>
      </c>
      <c r="H107" s="45">
        <v>353313.51</v>
      </c>
      <c r="I107" s="101"/>
      <c r="J107" s="101"/>
    </row>
    <row r="108" spans="1:10" ht="16.5" customHeight="1">
      <c r="A108" s="22"/>
      <c r="B108" s="23" t="s">
        <v>352</v>
      </c>
      <c r="C108" s="88"/>
      <c r="D108" s="89">
        <v>11267090</v>
      </c>
      <c r="E108" s="89">
        <v>12313000</v>
      </c>
      <c r="F108" s="89"/>
      <c r="G108" s="45">
        <v>12312605.710000001</v>
      </c>
      <c r="H108" s="45">
        <v>1260102.8500000001</v>
      </c>
      <c r="I108" s="101"/>
      <c r="J108" s="101"/>
    </row>
    <row r="109" spans="1:10">
      <c r="A109" s="22"/>
      <c r="B109" s="34" t="s">
        <v>353</v>
      </c>
      <c r="C109" s="88"/>
      <c r="D109" s="89">
        <v>3000</v>
      </c>
      <c r="E109" s="89">
        <v>1000</v>
      </c>
      <c r="F109" s="89"/>
      <c r="G109" s="45">
        <v>203.5</v>
      </c>
      <c r="H109" s="45"/>
      <c r="I109" s="101"/>
      <c r="J109" s="101"/>
    </row>
    <row r="110" spans="1:10" ht="30">
      <c r="A110" s="22"/>
      <c r="B110" s="23" t="s">
        <v>354</v>
      </c>
      <c r="C110" s="88"/>
      <c r="D110" s="89">
        <v>336070</v>
      </c>
      <c r="E110" s="89">
        <v>270000</v>
      </c>
      <c r="F110" s="89"/>
      <c r="G110" s="45">
        <v>269778.93</v>
      </c>
      <c r="H110" s="45">
        <v>31140.57</v>
      </c>
      <c r="I110" s="101"/>
      <c r="J110" s="101"/>
    </row>
    <row r="111" spans="1:10" ht="16.5" customHeight="1">
      <c r="A111" s="22"/>
      <c r="B111" s="35" t="s">
        <v>355</v>
      </c>
      <c r="C111" s="88"/>
      <c r="D111" s="89"/>
      <c r="E111" s="89"/>
      <c r="F111" s="89"/>
      <c r="G111" s="45"/>
      <c r="H111" s="45"/>
      <c r="I111" s="101"/>
      <c r="J111" s="101"/>
    </row>
    <row r="112" spans="1:10">
      <c r="A112" s="22"/>
      <c r="B112" s="35" t="s">
        <v>356</v>
      </c>
      <c r="C112" s="88"/>
      <c r="D112" s="89">
        <v>5349430</v>
      </c>
      <c r="E112" s="89">
        <v>5557000</v>
      </c>
      <c r="F112" s="89"/>
      <c r="G112" s="95">
        <v>5556700</v>
      </c>
      <c r="H112" s="95">
        <v>570890</v>
      </c>
      <c r="I112" s="101"/>
      <c r="J112" s="101"/>
    </row>
    <row r="113" spans="1:10" ht="30">
      <c r="A113" s="22"/>
      <c r="B113" s="36" t="s">
        <v>357</v>
      </c>
      <c r="C113" s="88">
        <f>C114+C115+C118+C116+C117</f>
        <v>0</v>
      </c>
      <c r="D113" s="88">
        <f t="shared" ref="D113:H113" si="61">D114+D115+D118+D116+D117</f>
        <v>6875200</v>
      </c>
      <c r="E113" s="88">
        <f t="shared" si="61"/>
        <v>5663000</v>
      </c>
      <c r="F113" s="88">
        <f t="shared" si="61"/>
        <v>0</v>
      </c>
      <c r="G113" s="88">
        <f t="shared" si="61"/>
        <v>5661524.4199999999</v>
      </c>
      <c r="H113" s="88">
        <f t="shared" si="61"/>
        <v>859152.13</v>
      </c>
      <c r="I113" s="101"/>
      <c r="J113" s="101"/>
    </row>
    <row r="114" spans="1:10" ht="16.5" customHeight="1">
      <c r="A114" s="22"/>
      <c r="B114" s="35" t="s">
        <v>358</v>
      </c>
      <c r="C114" s="88"/>
      <c r="D114" s="89">
        <v>5442130</v>
      </c>
      <c r="E114" s="89">
        <v>5076000</v>
      </c>
      <c r="F114" s="89"/>
      <c r="G114" s="45">
        <v>5075104.87</v>
      </c>
      <c r="H114" s="45">
        <v>721244.16000000003</v>
      </c>
      <c r="I114" s="101"/>
      <c r="J114" s="101"/>
    </row>
    <row r="115" spans="1:10">
      <c r="A115" s="22"/>
      <c r="B115" s="35" t="s">
        <v>494</v>
      </c>
      <c r="C115" s="88"/>
      <c r="D115" s="89"/>
      <c r="E115" s="89"/>
      <c r="F115" s="89"/>
      <c r="G115" s="45"/>
      <c r="H115" s="45"/>
      <c r="I115" s="101"/>
      <c r="J115" s="101"/>
    </row>
    <row r="116" spans="1:10" ht="30">
      <c r="A116" s="22"/>
      <c r="B116" s="35" t="s">
        <v>495</v>
      </c>
      <c r="C116" s="88"/>
      <c r="D116" s="89">
        <v>1433070</v>
      </c>
      <c r="E116" s="89">
        <v>587000</v>
      </c>
      <c r="F116" s="89"/>
      <c r="G116" s="45">
        <v>586419.55000000005</v>
      </c>
      <c r="H116" s="45">
        <v>137907.97</v>
      </c>
      <c r="I116" s="101"/>
      <c r="J116" s="101"/>
    </row>
    <row r="117" spans="1:10">
      <c r="A117" s="22"/>
      <c r="B117" s="35" t="s">
        <v>503</v>
      </c>
      <c r="C117" s="88"/>
      <c r="D117" s="89"/>
      <c r="E117" s="89"/>
      <c r="F117" s="89"/>
      <c r="G117" s="45"/>
      <c r="H117" s="45"/>
      <c r="I117" s="101"/>
      <c r="J117" s="101"/>
    </row>
    <row r="118" spans="1:10">
      <c r="A118" s="22"/>
      <c r="B118" s="35" t="s">
        <v>360</v>
      </c>
      <c r="C118" s="88"/>
      <c r="D118" s="89"/>
      <c r="E118" s="89"/>
      <c r="F118" s="89"/>
      <c r="G118" s="45"/>
      <c r="H118" s="45"/>
      <c r="I118" s="101"/>
      <c r="J118" s="101"/>
    </row>
    <row r="119" spans="1:10">
      <c r="A119" s="22"/>
      <c r="B119" s="24" t="s">
        <v>328</v>
      </c>
      <c r="C119" s="88"/>
      <c r="D119" s="89"/>
      <c r="E119" s="89"/>
      <c r="F119" s="89"/>
      <c r="G119" s="45"/>
      <c r="H119" s="45"/>
      <c r="I119" s="101"/>
      <c r="J119" s="101"/>
    </row>
    <row r="120" spans="1:10" ht="36" customHeight="1">
      <c r="A120" s="17" t="s">
        <v>370</v>
      </c>
      <c r="B120" s="20" t="s">
        <v>361</v>
      </c>
      <c r="C120" s="88">
        <f t="shared" ref="C120:H120" si="62">C121+C122+C123+C124+C125+C126+C127+C128+C129+C130</f>
        <v>0</v>
      </c>
      <c r="D120" s="88">
        <f t="shared" si="62"/>
        <v>1672030</v>
      </c>
      <c r="E120" s="88">
        <f t="shared" si="62"/>
        <v>1404000</v>
      </c>
      <c r="F120" s="88">
        <f t="shared" si="62"/>
        <v>0</v>
      </c>
      <c r="G120" s="88">
        <f t="shared" si="62"/>
        <v>1402055.87</v>
      </c>
      <c r="H120" s="88">
        <f t="shared" si="62"/>
        <v>140293.60999999999</v>
      </c>
      <c r="I120" s="101"/>
      <c r="J120" s="101"/>
    </row>
    <row r="121" spans="1:10">
      <c r="A121" s="22"/>
      <c r="B121" s="23" t="s">
        <v>352</v>
      </c>
      <c r="C121" s="88"/>
      <c r="D121" s="89">
        <v>1122270</v>
      </c>
      <c r="E121" s="89">
        <v>920000</v>
      </c>
      <c r="F121" s="89"/>
      <c r="G121" s="45">
        <v>919110</v>
      </c>
      <c r="H121" s="45">
        <v>86700</v>
      </c>
      <c r="I121" s="101"/>
      <c r="J121" s="101"/>
    </row>
    <row r="122" spans="1:10" ht="30">
      <c r="A122" s="22"/>
      <c r="B122" s="37" t="s">
        <v>362</v>
      </c>
      <c r="C122" s="88"/>
      <c r="D122" s="89">
        <v>271720</v>
      </c>
      <c r="E122" s="89">
        <v>285000</v>
      </c>
      <c r="F122" s="89"/>
      <c r="G122" s="45">
        <v>284295.87</v>
      </c>
      <c r="H122" s="45">
        <v>14183.61</v>
      </c>
      <c r="I122" s="101"/>
      <c r="J122" s="101"/>
    </row>
    <row r="123" spans="1:10" ht="16.5" customHeight="1">
      <c r="A123" s="22"/>
      <c r="B123" s="38" t="s">
        <v>363</v>
      </c>
      <c r="C123" s="88"/>
      <c r="D123" s="89">
        <v>278040</v>
      </c>
      <c r="E123" s="89">
        <v>199000</v>
      </c>
      <c r="F123" s="89"/>
      <c r="G123" s="45">
        <v>198650</v>
      </c>
      <c r="H123" s="45">
        <v>39410</v>
      </c>
      <c r="I123" s="101"/>
      <c r="J123" s="101"/>
    </row>
    <row r="124" spans="1:10" ht="20.25" customHeight="1">
      <c r="A124" s="22"/>
      <c r="B124" s="38" t="s">
        <v>364</v>
      </c>
      <c r="C124" s="88"/>
      <c r="D124" s="89"/>
      <c r="E124" s="89"/>
      <c r="F124" s="89"/>
      <c r="G124" s="45"/>
      <c r="H124" s="45"/>
      <c r="I124" s="101"/>
      <c r="J124" s="101"/>
    </row>
    <row r="125" spans="1:10" ht="16.5" customHeight="1">
      <c r="A125" s="22"/>
      <c r="B125" s="38" t="s">
        <v>365</v>
      </c>
      <c r="C125" s="88"/>
      <c r="D125" s="89"/>
      <c r="E125" s="89"/>
      <c r="F125" s="89"/>
      <c r="G125" s="45"/>
      <c r="H125" s="45"/>
      <c r="I125" s="101"/>
      <c r="J125" s="101"/>
    </row>
    <row r="126" spans="1:10" ht="16.5" customHeight="1">
      <c r="A126" s="22"/>
      <c r="B126" s="23" t="s">
        <v>346</v>
      </c>
      <c r="C126" s="88"/>
      <c r="D126" s="89"/>
      <c r="E126" s="89"/>
      <c r="F126" s="89"/>
      <c r="G126" s="45"/>
      <c r="H126" s="45"/>
      <c r="I126" s="101"/>
      <c r="J126" s="101"/>
    </row>
    <row r="127" spans="1:10" ht="16.5" customHeight="1">
      <c r="A127" s="22"/>
      <c r="B127" s="38" t="s">
        <v>366</v>
      </c>
      <c r="C127" s="88"/>
      <c r="D127" s="89"/>
      <c r="E127" s="89"/>
      <c r="F127" s="89"/>
      <c r="G127" s="96"/>
      <c r="H127" s="96"/>
      <c r="I127" s="101"/>
      <c r="J127" s="101"/>
    </row>
    <row r="128" spans="1:10">
      <c r="A128" s="22"/>
      <c r="B128" s="39" t="s">
        <v>367</v>
      </c>
      <c r="C128" s="88"/>
      <c r="D128" s="89"/>
      <c r="E128" s="89"/>
      <c r="F128" s="89"/>
      <c r="G128" s="96"/>
      <c r="H128" s="96"/>
      <c r="I128" s="101"/>
      <c r="J128" s="101"/>
    </row>
    <row r="129" spans="1:10" s="19" customFormat="1" ht="30">
      <c r="A129" s="22"/>
      <c r="B129" s="39" t="s">
        <v>368</v>
      </c>
      <c r="C129" s="88"/>
      <c r="D129" s="89"/>
      <c r="E129" s="89"/>
      <c r="F129" s="89"/>
      <c r="G129" s="96"/>
      <c r="H129" s="96"/>
      <c r="I129" s="101"/>
      <c r="J129" s="101"/>
    </row>
    <row r="130" spans="1:10" s="19" customFormat="1" ht="30">
      <c r="A130" s="22"/>
      <c r="B130" s="40" t="s">
        <v>369</v>
      </c>
      <c r="C130" s="88">
        <f t="shared" ref="C130:H130" si="63">C131+C132+C133+C134</f>
        <v>0</v>
      </c>
      <c r="D130" s="88">
        <f t="shared" si="63"/>
        <v>0</v>
      </c>
      <c r="E130" s="88">
        <f t="shared" si="63"/>
        <v>0</v>
      </c>
      <c r="F130" s="88">
        <f t="shared" si="63"/>
        <v>0</v>
      </c>
      <c r="G130" s="88">
        <f t="shared" si="63"/>
        <v>0</v>
      </c>
      <c r="H130" s="88">
        <f t="shared" si="63"/>
        <v>0</v>
      </c>
      <c r="I130" s="101"/>
      <c r="J130" s="101"/>
    </row>
    <row r="131" spans="1:10" s="19" customFormat="1">
      <c r="A131" s="22"/>
      <c r="B131" s="41" t="s">
        <v>371</v>
      </c>
      <c r="C131" s="88"/>
      <c r="D131" s="89"/>
      <c r="E131" s="89"/>
      <c r="F131" s="89"/>
      <c r="G131" s="96"/>
      <c r="H131" s="96"/>
      <c r="I131" s="101"/>
      <c r="J131" s="101"/>
    </row>
    <row r="132" spans="1:10" s="19" customFormat="1" ht="30">
      <c r="A132" s="22"/>
      <c r="B132" s="41" t="s">
        <v>372</v>
      </c>
      <c r="C132" s="88"/>
      <c r="D132" s="89"/>
      <c r="E132" s="89"/>
      <c r="F132" s="89"/>
      <c r="G132" s="96"/>
      <c r="H132" s="96"/>
      <c r="I132" s="101"/>
      <c r="J132" s="101"/>
    </row>
    <row r="133" spans="1:10" s="19" customFormat="1" ht="30">
      <c r="A133" s="22"/>
      <c r="B133" s="41" t="s">
        <v>373</v>
      </c>
      <c r="C133" s="88"/>
      <c r="D133" s="89"/>
      <c r="E133" s="89"/>
      <c r="F133" s="89"/>
      <c r="G133" s="96"/>
      <c r="H133" s="96"/>
      <c r="I133" s="101"/>
      <c r="J133" s="101"/>
    </row>
    <row r="134" spans="1:10" s="19" customFormat="1" ht="30">
      <c r="A134" s="22"/>
      <c r="B134" s="41" t="s">
        <v>374</v>
      </c>
      <c r="C134" s="88"/>
      <c r="D134" s="89"/>
      <c r="E134" s="89"/>
      <c r="F134" s="89"/>
      <c r="G134" s="96"/>
      <c r="H134" s="96"/>
      <c r="I134" s="101"/>
      <c r="J134" s="101"/>
    </row>
    <row r="135" spans="1:10" s="19" customFormat="1">
      <c r="A135" s="22"/>
      <c r="B135" s="24" t="s">
        <v>328</v>
      </c>
      <c r="C135" s="88"/>
      <c r="D135" s="89"/>
      <c r="E135" s="89"/>
      <c r="F135" s="89"/>
      <c r="G135" s="96"/>
      <c r="H135" s="96"/>
      <c r="I135" s="101"/>
      <c r="J135" s="101"/>
    </row>
    <row r="136" spans="1:10" s="19" customFormat="1">
      <c r="A136" s="22" t="s">
        <v>383</v>
      </c>
      <c r="B136" s="24" t="s">
        <v>375</v>
      </c>
      <c r="C136" s="86"/>
      <c r="D136" s="89">
        <v>8493900</v>
      </c>
      <c r="E136" s="89">
        <v>8501010</v>
      </c>
      <c r="F136" s="89"/>
      <c r="G136" s="45">
        <v>5450140</v>
      </c>
      <c r="H136" s="45">
        <v>691520</v>
      </c>
      <c r="I136" s="101"/>
      <c r="J136" s="101"/>
    </row>
    <row r="137" spans="1:10" s="19" customFormat="1" ht="16.5" customHeight="1">
      <c r="A137" s="22"/>
      <c r="B137" s="24" t="s">
        <v>328</v>
      </c>
      <c r="C137" s="86"/>
      <c r="D137" s="89"/>
      <c r="E137" s="89"/>
      <c r="F137" s="89"/>
      <c r="G137" s="45"/>
      <c r="H137" s="45"/>
      <c r="I137" s="101"/>
      <c r="J137" s="101"/>
    </row>
    <row r="138" spans="1:10" s="19" customFormat="1" ht="16.5" customHeight="1">
      <c r="A138" s="22" t="s">
        <v>384</v>
      </c>
      <c r="B138" s="24" t="s">
        <v>376</v>
      </c>
      <c r="C138" s="88"/>
      <c r="D138" s="89">
        <v>1805000</v>
      </c>
      <c r="E138" s="89">
        <v>1844000</v>
      </c>
      <c r="F138" s="89"/>
      <c r="G138" s="93">
        <v>1340000</v>
      </c>
      <c r="H138" s="93">
        <v>190000</v>
      </c>
      <c r="I138" s="101"/>
      <c r="J138" s="101"/>
    </row>
    <row r="139" spans="1:10" s="19" customFormat="1" ht="16.5" customHeight="1">
      <c r="A139" s="22"/>
      <c r="B139" s="24" t="s">
        <v>328</v>
      </c>
      <c r="C139" s="88"/>
      <c r="D139" s="89"/>
      <c r="E139" s="89"/>
      <c r="F139" s="89"/>
      <c r="G139" s="93">
        <v>-6556.89</v>
      </c>
      <c r="H139" s="93"/>
      <c r="I139" s="101"/>
      <c r="J139" s="101"/>
    </row>
    <row r="140" spans="1:10" ht="16.5" customHeight="1">
      <c r="A140" s="17" t="s">
        <v>386</v>
      </c>
      <c r="B140" s="20" t="s">
        <v>377</v>
      </c>
      <c r="C140" s="87">
        <f t="shared" ref="C140" si="64">+C141+C149+C153+C157+C164</f>
        <v>0</v>
      </c>
      <c r="D140" s="87">
        <f t="shared" ref="D140:H140" si="65">+D141+D149+D153+D157+D164</f>
        <v>41503920</v>
      </c>
      <c r="E140" s="87">
        <f t="shared" si="65"/>
        <v>41390830</v>
      </c>
      <c r="F140" s="87">
        <f t="shared" si="65"/>
        <v>0</v>
      </c>
      <c r="G140" s="87">
        <f t="shared" si="65"/>
        <v>28125940.800000001</v>
      </c>
      <c r="H140" s="87">
        <f t="shared" si="65"/>
        <v>4121924.38</v>
      </c>
      <c r="I140" s="101"/>
      <c r="J140" s="101"/>
    </row>
    <row r="141" spans="1:10" ht="16.5" customHeight="1">
      <c r="A141" s="17" t="s">
        <v>388</v>
      </c>
      <c r="B141" s="20" t="s">
        <v>378</v>
      </c>
      <c r="C141" s="86">
        <f>+C142+C145+C146+C147</f>
        <v>0</v>
      </c>
      <c r="D141" s="86">
        <f t="shared" ref="D141:G141" si="66">+D142+D145+D146+D147</f>
        <v>25978330</v>
      </c>
      <c r="E141" s="86">
        <f t="shared" si="66"/>
        <v>25936330</v>
      </c>
      <c r="F141" s="86">
        <f t="shared" si="66"/>
        <v>0</v>
      </c>
      <c r="G141" s="86">
        <f t="shared" si="66"/>
        <v>18035523.140000001</v>
      </c>
      <c r="H141" s="86">
        <f>+H142+H145+H146+H147</f>
        <v>2379906.7199999997</v>
      </c>
      <c r="I141" s="101"/>
      <c r="J141" s="101"/>
    </row>
    <row r="142" spans="1:10" s="19" customFormat="1" ht="16.5" customHeight="1">
      <c r="A142" s="22"/>
      <c r="B142" s="42" t="s">
        <v>379</v>
      </c>
      <c r="C142" s="88"/>
      <c r="D142" s="89">
        <v>24698000</v>
      </c>
      <c r="E142" s="89">
        <v>24709000</v>
      </c>
      <c r="F142" s="89"/>
      <c r="G142" s="45">
        <f>SUM(G143:G144)</f>
        <v>17209368.140000001</v>
      </c>
      <c r="H142" s="45">
        <f>SUM(H143:H144)</f>
        <v>2259569.7199999997</v>
      </c>
      <c r="I142" s="101"/>
      <c r="J142" s="101"/>
    </row>
    <row r="143" spans="1:10" s="19" customFormat="1" ht="16.5" customHeight="1">
      <c r="A143" s="22"/>
      <c r="B143" s="84" t="s">
        <v>380</v>
      </c>
      <c r="C143" s="88"/>
      <c r="D143" s="89"/>
      <c r="E143" s="89"/>
      <c r="F143" s="89"/>
      <c r="G143" s="45">
        <v>8863053.6699999999</v>
      </c>
      <c r="H143" s="45">
        <v>1178121.23</v>
      </c>
      <c r="I143" s="101"/>
      <c r="J143" s="101"/>
    </row>
    <row r="144" spans="1:10" s="19" customFormat="1" ht="16.5" customHeight="1">
      <c r="A144" s="22"/>
      <c r="B144" s="84" t="s">
        <v>381</v>
      </c>
      <c r="C144" s="88"/>
      <c r="D144" s="89"/>
      <c r="E144" s="89"/>
      <c r="F144" s="89"/>
      <c r="G144" s="45">
        <v>8346314.4699999997</v>
      </c>
      <c r="H144" s="45">
        <v>1081448.49</v>
      </c>
      <c r="I144" s="101"/>
      <c r="J144" s="101"/>
    </row>
    <row r="145" spans="1:10" s="19" customFormat="1" ht="16.5" customHeight="1">
      <c r="A145" s="22"/>
      <c r="B145" s="42" t="s">
        <v>382</v>
      </c>
      <c r="C145" s="88"/>
      <c r="D145" s="89">
        <v>451000</v>
      </c>
      <c r="E145" s="89">
        <v>446000</v>
      </c>
      <c r="F145" s="89"/>
      <c r="G145" s="23">
        <v>303730</v>
      </c>
      <c r="H145" s="23">
        <v>38312</v>
      </c>
      <c r="I145" s="101"/>
      <c r="J145" s="101"/>
    </row>
    <row r="146" spans="1:10" s="19" customFormat="1" ht="30">
      <c r="A146" s="22"/>
      <c r="B146" s="42" t="s">
        <v>483</v>
      </c>
      <c r="C146" s="88"/>
      <c r="D146" s="89">
        <v>615330</v>
      </c>
      <c r="E146" s="89">
        <v>571330</v>
      </c>
      <c r="F146" s="89"/>
      <c r="G146" s="23">
        <v>362565</v>
      </c>
      <c r="H146" s="23">
        <v>1305</v>
      </c>
      <c r="I146" s="101"/>
      <c r="J146" s="101"/>
    </row>
    <row r="147" spans="1:10" s="19" customFormat="1" ht="45">
      <c r="A147" s="22"/>
      <c r="B147" s="42" t="s">
        <v>496</v>
      </c>
      <c r="C147" s="88"/>
      <c r="D147" s="89">
        <v>214000</v>
      </c>
      <c r="E147" s="89">
        <v>210000</v>
      </c>
      <c r="F147" s="89"/>
      <c r="G147" s="23">
        <v>159860</v>
      </c>
      <c r="H147" s="23">
        <v>80720</v>
      </c>
      <c r="I147" s="101"/>
      <c r="J147" s="101"/>
    </row>
    <row r="148" spans="1:10" s="19" customFormat="1" ht="16.5" customHeight="1">
      <c r="A148" s="22"/>
      <c r="B148" s="24" t="s">
        <v>328</v>
      </c>
      <c r="C148" s="88"/>
      <c r="D148" s="89"/>
      <c r="E148" s="89"/>
      <c r="F148" s="89"/>
      <c r="G148" s="23">
        <v>-14038.83</v>
      </c>
      <c r="H148" s="23">
        <v>-2185.12</v>
      </c>
      <c r="I148" s="101"/>
      <c r="J148" s="101"/>
    </row>
    <row r="149" spans="1:10" s="19" customFormat="1" ht="16.5" customHeight="1">
      <c r="A149" s="22" t="s">
        <v>394</v>
      </c>
      <c r="B149" s="43" t="s">
        <v>497</v>
      </c>
      <c r="C149" s="88">
        <f>C150+C151</f>
        <v>0</v>
      </c>
      <c r="D149" s="88">
        <f t="shared" ref="D149:H149" si="67">D150+D151</f>
        <v>10536000</v>
      </c>
      <c r="E149" s="88">
        <f t="shared" si="67"/>
        <v>10458910</v>
      </c>
      <c r="F149" s="88">
        <f t="shared" si="67"/>
        <v>0</v>
      </c>
      <c r="G149" s="88">
        <f t="shared" si="67"/>
        <v>6493482.2800000003</v>
      </c>
      <c r="H149" s="88">
        <f t="shared" si="67"/>
        <v>1169652.28</v>
      </c>
      <c r="I149" s="101"/>
      <c r="J149" s="101"/>
    </row>
    <row r="150" spans="1:10" s="19" customFormat="1" ht="16.5" customHeight="1">
      <c r="A150" s="22"/>
      <c r="B150" s="100" t="s">
        <v>336</v>
      </c>
      <c r="C150" s="88"/>
      <c r="D150" s="89">
        <v>10536000</v>
      </c>
      <c r="E150" s="89">
        <v>10458910</v>
      </c>
      <c r="F150" s="89"/>
      <c r="G150" s="88">
        <v>6493482.2800000003</v>
      </c>
      <c r="H150" s="88">
        <v>1169652.28</v>
      </c>
      <c r="I150" s="101"/>
      <c r="J150" s="101"/>
    </row>
    <row r="151" spans="1:10" s="19" customFormat="1" ht="16.5" customHeight="1">
      <c r="A151" s="22"/>
      <c r="B151" s="100" t="s">
        <v>498</v>
      </c>
      <c r="C151" s="88"/>
      <c r="D151" s="89"/>
      <c r="E151" s="89"/>
      <c r="F151" s="89"/>
      <c r="G151" s="88"/>
      <c r="H151" s="88"/>
      <c r="I151" s="101"/>
      <c r="J151" s="101"/>
    </row>
    <row r="152" spans="1:10" s="19" customFormat="1" ht="16.5" customHeight="1">
      <c r="A152" s="22"/>
      <c r="B152" s="24" t="s">
        <v>328</v>
      </c>
      <c r="C152" s="88"/>
      <c r="D152" s="89"/>
      <c r="E152" s="89"/>
      <c r="F152" s="89"/>
      <c r="G152" s="23">
        <v>-15612.02</v>
      </c>
      <c r="H152" s="23">
        <v>-70.33</v>
      </c>
      <c r="I152" s="101"/>
      <c r="J152" s="101"/>
    </row>
    <row r="153" spans="1:10" s="19" customFormat="1" ht="16.5" customHeight="1">
      <c r="A153" s="17" t="s">
        <v>396</v>
      </c>
      <c r="B153" s="44" t="s">
        <v>385</v>
      </c>
      <c r="C153" s="88">
        <f t="shared" ref="C153:H153" si="68">+C154+C155</f>
        <v>0</v>
      </c>
      <c r="D153" s="88">
        <f t="shared" si="68"/>
        <v>584000</v>
      </c>
      <c r="E153" s="88">
        <f t="shared" si="68"/>
        <v>581000</v>
      </c>
      <c r="F153" s="88">
        <f t="shared" si="68"/>
        <v>0</v>
      </c>
      <c r="G153" s="88">
        <f t="shared" si="68"/>
        <v>371314</v>
      </c>
      <c r="H153" s="88">
        <f t="shared" si="68"/>
        <v>50314</v>
      </c>
      <c r="I153" s="101"/>
      <c r="J153" s="101"/>
    </row>
    <row r="154" spans="1:10" s="19" customFormat="1" ht="16.5" customHeight="1">
      <c r="A154" s="22"/>
      <c r="B154" s="42" t="s">
        <v>379</v>
      </c>
      <c r="C154" s="88"/>
      <c r="D154" s="89">
        <v>584000</v>
      </c>
      <c r="E154" s="89">
        <v>581000</v>
      </c>
      <c r="F154" s="89"/>
      <c r="G154" s="45">
        <v>371314</v>
      </c>
      <c r="H154" s="45">
        <v>50314</v>
      </c>
      <c r="I154" s="101"/>
      <c r="J154" s="101"/>
    </row>
    <row r="155" spans="1:10" s="19" customFormat="1" ht="16.5" customHeight="1">
      <c r="A155" s="22"/>
      <c r="B155" s="42" t="s">
        <v>387</v>
      </c>
      <c r="C155" s="88"/>
      <c r="D155" s="89"/>
      <c r="E155" s="89"/>
      <c r="F155" s="89"/>
      <c r="G155" s="45"/>
      <c r="H155" s="45"/>
      <c r="I155" s="101"/>
      <c r="J155" s="101"/>
    </row>
    <row r="156" spans="1:10" ht="16.5" customHeight="1">
      <c r="A156" s="22"/>
      <c r="B156" s="24" t="s">
        <v>328</v>
      </c>
      <c r="C156" s="88"/>
      <c r="D156" s="89"/>
      <c r="E156" s="89"/>
      <c r="F156" s="89"/>
      <c r="G156" s="45">
        <v>-4853</v>
      </c>
      <c r="H156" s="45"/>
      <c r="I156" s="101"/>
      <c r="J156" s="101"/>
    </row>
    <row r="157" spans="1:10" ht="16.5" customHeight="1">
      <c r="A157" s="17" t="s">
        <v>398</v>
      </c>
      <c r="B157" s="44" t="s">
        <v>389</v>
      </c>
      <c r="C157" s="86">
        <f>+C158+C159+C160+C161+C162</f>
        <v>0</v>
      </c>
      <c r="D157" s="86">
        <f t="shared" ref="D157:H157" si="69">+D158+D159+D160+D161+D162</f>
        <v>2817590</v>
      </c>
      <c r="E157" s="86">
        <f t="shared" si="69"/>
        <v>2816590</v>
      </c>
      <c r="F157" s="86">
        <f t="shared" si="69"/>
        <v>0</v>
      </c>
      <c r="G157" s="86">
        <f t="shared" si="69"/>
        <v>2092059.02</v>
      </c>
      <c r="H157" s="86">
        <f t="shared" si="69"/>
        <v>311489.02</v>
      </c>
      <c r="I157" s="101"/>
      <c r="J157" s="101"/>
    </row>
    <row r="158" spans="1:10">
      <c r="A158" s="22"/>
      <c r="B158" s="23" t="s">
        <v>390</v>
      </c>
      <c r="C158" s="88"/>
      <c r="D158" s="89">
        <v>2815590</v>
      </c>
      <c r="E158" s="89">
        <v>2814590</v>
      </c>
      <c r="F158" s="89"/>
      <c r="G158" s="45">
        <v>2090579.02</v>
      </c>
      <c r="H158" s="45">
        <v>311489.02</v>
      </c>
      <c r="I158" s="101"/>
      <c r="J158" s="101"/>
    </row>
    <row r="159" spans="1:10" ht="30">
      <c r="A159" s="22"/>
      <c r="B159" s="23" t="s">
        <v>391</v>
      </c>
      <c r="C159" s="88"/>
      <c r="D159" s="89"/>
      <c r="E159" s="89"/>
      <c r="F159" s="89"/>
      <c r="G159" s="45"/>
      <c r="H159" s="45"/>
      <c r="I159" s="101"/>
      <c r="J159" s="101"/>
    </row>
    <row r="160" spans="1:10" ht="30">
      <c r="A160" s="22"/>
      <c r="B160" s="23" t="s">
        <v>392</v>
      </c>
      <c r="C160" s="88"/>
      <c r="D160" s="89">
        <v>2000</v>
      </c>
      <c r="E160" s="89">
        <v>2000</v>
      </c>
      <c r="F160" s="89"/>
      <c r="G160" s="45">
        <v>1480</v>
      </c>
      <c r="H160" s="45"/>
      <c r="I160" s="101"/>
      <c r="J160" s="101"/>
    </row>
    <row r="161" spans="1:10" s="19" customFormat="1" ht="30">
      <c r="A161" s="22"/>
      <c r="B161" s="23" t="s">
        <v>393</v>
      </c>
      <c r="C161" s="88"/>
      <c r="D161" s="89"/>
      <c r="E161" s="89"/>
      <c r="F161" s="89"/>
      <c r="G161" s="45"/>
      <c r="H161" s="45"/>
      <c r="I161" s="101"/>
      <c r="J161" s="101"/>
    </row>
    <row r="162" spans="1:10" s="19" customFormat="1" ht="30">
      <c r="A162" s="22"/>
      <c r="B162" s="23" t="s">
        <v>498</v>
      </c>
      <c r="C162" s="88"/>
      <c r="D162" s="89"/>
      <c r="E162" s="89"/>
      <c r="F162" s="89"/>
      <c r="G162" s="45"/>
      <c r="H162" s="45"/>
      <c r="I162" s="101"/>
      <c r="J162" s="101"/>
    </row>
    <row r="163" spans="1:10">
      <c r="A163" s="22"/>
      <c r="B163" s="24" t="s">
        <v>328</v>
      </c>
      <c r="C163" s="88"/>
      <c r="D163" s="89"/>
      <c r="E163" s="89"/>
      <c r="F163" s="89"/>
      <c r="G163" s="45">
        <v>-3108.82</v>
      </c>
      <c r="H163" s="45"/>
      <c r="I163" s="101"/>
      <c r="J163" s="101"/>
    </row>
    <row r="164" spans="1:10" ht="16.5" customHeight="1">
      <c r="A164" s="17" t="s">
        <v>403</v>
      </c>
      <c r="B164" s="44" t="s">
        <v>395</v>
      </c>
      <c r="C164" s="88">
        <f>+C165+C166+C167</f>
        <v>0</v>
      </c>
      <c r="D164" s="88">
        <f t="shared" ref="D164:H164" si="70">+D165+D166+D167</f>
        <v>1588000</v>
      </c>
      <c r="E164" s="88">
        <f t="shared" si="70"/>
        <v>1598000</v>
      </c>
      <c r="F164" s="88">
        <f t="shared" si="70"/>
        <v>0</v>
      </c>
      <c r="G164" s="88">
        <f t="shared" si="70"/>
        <v>1133562.3600000001</v>
      </c>
      <c r="H164" s="88">
        <f t="shared" si="70"/>
        <v>210562.36</v>
      </c>
      <c r="I164" s="101"/>
      <c r="J164" s="101"/>
    </row>
    <row r="165" spans="1:10" ht="16.5" customHeight="1">
      <c r="A165" s="17"/>
      <c r="B165" s="42" t="s">
        <v>379</v>
      </c>
      <c r="C165" s="88"/>
      <c r="D165" s="89">
        <v>1588000</v>
      </c>
      <c r="E165" s="89">
        <v>1598000</v>
      </c>
      <c r="F165" s="89"/>
      <c r="G165" s="45">
        <v>1133562.3600000001</v>
      </c>
      <c r="H165" s="45">
        <v>210562.36</v>
      </c>
      <c r="I165" s="101"/>
      <c r="J165" s="101"/>
    </row>
    <row r="166" spans="1:10" ht="16.5" customHeight="1">
      <c r="A166" s="22"/>
      <c r="B166" s="42" t="s">
        <v>387</v>
      </c>
      <c r="C166" s="88"/>
      <c r="D166" s="89"/>
      <c r="E166" s="89"/>
      <c r="F166" s="89"/>
      <c r="G166" s="45"/>
      <c r="H166" s="45"/>
      <c r="I166" s="101"/>
      <c r="J166" s="101"/>
    </row>
    <row r="167" spans="1:10" ht="30">
      <c r="A167" s="22"/>
      <c r="B167" s="42" t="s">
        <v>498</v>
      </c>
      <c r="C167" s="88"/>
      <c r="D167" s="89"/>
      <c r="E167" s="89"/>
      <c r="F167" s="89"/>
      <c r="G167" s="45"/>
      <c r="H167" s="45"/>
      <c r="I167" s="101"/>
      <c r="J167" s="101"/>
    </row>
    <row r="168" spans="1:10" ht="16.5" customHeight="1">
      <c r="A168" s="22"/>
      <c r="B168" s="24" t="s">
        <v>328</v>
      </c>
      <c r="C168" s="88"/>
      <c r="D168" s="89"/>
      <c r="E168" s="89"/>
      <c r="F168" s="89"/>
      <c r="G168" s="45">
        <v>-1309</v>
      </c>
      <c r="H168" s="45"/>
      <c r="I168" s="101"/>
      <c r="J168" s="101"/>
    </row>
    <row r="169" spans="1:10" ht="16.5" customHeight="1">
      <c r="A169" s="17" t="s">
        <v>406</v>
      </c>
      <c r="B169" s="24" t="s">
        <v>397</v>
      </c>
      <c r="C169" s="88"/>
      <c r="D169" s="89"/>
      <c r="E169" s="89"/>
      <c r="F169" s="89"/>
      <c r="G169" s="95"/>
      <c r="H169" s="95"/>
      <c r="I169" s="101"/>
      <c r="J169" s="101"/>
    </row>
    <row r="170" spans="1:10" ht="16.5" customHeight="1">
      <c r="A170" s="17"/>
      <c r="B170" s="24" t="s">
        <v>328</v>
      </c>
      <c r="C170" s="88"/>
      <c r="D170" s="89"/>
      <c r="E170" s="89"/>
      <c r="F170" s="89"/>
      <c r="G170" s="95"/>
      <c r="H170" s="95"/>
      <c r="I170" s="101"/>
      <c r="J170" s="101"/>
    </row>
    <row r="171" spans="1:10" ht="16.5" customHeight="1">
      <c r="A171" s="17" t="s">
        <v>408</v>
      </c>
      <c r="B171" s="20" t="s">
        <v>399</v>
      </c>
      <c r="C171" s="87">
        <f t="shared" ref="C171" si="71">+C172+C179</f>
        <v>0</v>
      </c>
      <c r="D171" s="87">
        <f t="shared" ref="D171:H171" si="72">+D172+D179</f>
        <v>79512550</v>
      </c>
      <c r="E171" s="87">
        <f t="shared" si="72"/>
        <v>79178420</v>
      </c>
      <c r="F171" s="87">
        <f t="shared" si="72"/>
        <v>0</v>
      </c>
      <c r="G171" s="87">
        <f t="shared" si="72"/>
        <v>65530180</v>
      </c>
      <c r="H171" s="87">
        <f t="shared" si="72"/>
        <v>7474520</v>
      </c>
      <c r="I171" s="101"/>
      <c r="J171" s="101"/>
    </row>
    <row r="172" spans="1:10" ht="16.5" customHeight="1">
      <c r="A172" s="22" t="s">
        <v>410</v>
      </c>
      <c r="B172" s="20" t="s">
        <v>400</v>
      </c>
      <c r="C172" s="88">
        <f>C173+C176+C175+C177+C174</f>
        <v>0</v>
      </c>
      <c r="D172" s="88">
        <f t="shared" ref="D172:H172" si="73">D173+D176+D175+D177+D174</f>
        <v>79512550</v>
      </c>
      <c r="E172" s="88">
        <f t="shared" si="73"/>
        <v>79178420</v>
      </c>
      <c r="F172" s="88">
        <f t="shared" si="73"/>
        <v>0</v>
      </c>
      <c r="G172" s="88">
        <f t="shared" si="73"/>
        <v>65530180</v>
      </c>
      <c r="H172" s="88">
        <f t="shared" si="73"/>
        <v>7474520</v>
      </c>
      <c r="I172" s="101"/>
      <c r="J172" s="101"/>
    </row>
    <row r="173" spans="1:10">
      <c r="A173" s="22"/>
      <c r="B173" s="23" t="s">
        <v>336</v>
      </c>
      <c r="C173" s="88"/>
      <c r="D173" s="89">
        <v>79512550</v>
      </c>
      <c r="E173" s="89">
        <v>79178420</v>
      </c>
      <c r="F173" s="89"/>
      <c r="G173" s="45">
        <v>65530180</v>
      </c>
      <c r="H173" s="45">
        <v>7474520</v>
      </c>
      <c r="I173" s="101"/>
      <c r="J173" s="101"/>
    </row>
    <row r="174" spans="1:10" ht="30">
      <c r="A174" s="22"/>
      <c r="B174" s="23" t="s">
        <v>498</v>
      </c>
      <c r="C174" s="88"/>
      <c r="D174" s="89"/>
      <c r="E174" s="89"/>
      <c r="F174" s="89"/>
      <c r="G174" s="45"/>
      <c r="H174" s="45"/>
      <c r="I174" s="101"/>
      <c r="J174" s="101"/>
    </row>
    <row r="175" spans="1:10" ht="45">
      <c r="A175" s="22"/>
      <c r="B175" s="23" t="s">
        <v>401</v>
      </c>
      <c r="C175" s="88"/>
      <c r="D175" s="89"/>
      <c r="E175" s="89"/>
      <c r="F175" s="89"/>
      <c r="G175" s="45"/>
      <c r="H175" s="45"/>
      <c r="I175" s="101"/>
      <c r="J175" s="101"/>
    </row>
    <row r="176" spans="1:10" ht="30">
      <c r="A176" s="22"/>
      <c r="B176" s="23" t="s">
        <v>402</v>
      </c>
      <c r="C176" s="88"/>
      <c r="D176" s="89"/>
      <c r="E176" s="89"/>
      <c r="F176" s="89"/>
      <c r="G176" s="95"/>
      <c r="H176" s="95"/>
      <c r="I176" s="101"/>
      <c r="J176" s="101"/>
    </row>
    <row r="177" spans="1:10">
      <c r="A177" s="22"/>
      <c r="B177" s="47" t="s">
        <v>404</v>
      </c>
      <c r="C177" s="88"/>
      <c r="D177" s="89"/>
      <c r="E177" s="89"/>
      <c r="F177" s="89"/>
      <c r="G177" s="45"/>
      <c r="H177" s="45"/>
      <c r="I177" s="101"/>
      <c r="J177" s="101"/>
    </row>
    <row r="178" spans="1:10">
      <c r="A178" s="22"/>
      <c r="B178" s="24" t="s">
        <v>328</v>
      </c>
      <c r="C178" s="88"/>
      <c r="D178" s="89"/>
      <c r="E178" s="89"/>
      <c r="F178" s="89"/>
      <c r="G178" s="45">
        <v>-4262.3999999999996</v>
      </c>
      <c r="H178" s="45"/>
      <c r="I178" s="101"/>
      <c r="J178" s="101"/>
    </row>
    <row r="179" spans="1:10" ht="16.5" customHeight="1">
      <c r="A179" s="22" t="s">
        <v>414</v>
      </c>
      <c r="B179" s="20" t="s">
        <v>405</v>
      </c>
      <c r="C179" s="88">
        <f t="shared" ref="C179:H179" si="74">C180+C181</f>
        <v>0</v>
      </c>
      <c r="D179" s="88">
        <f t="shared" si="74"/>
        <v>0</v>
      </c>
      <c r="E179" s="88">
        <f t="shared" si="74"/>
        <v>0</v>
      </c>
      <c r="F179" s="88">
        <f t="shared" si="74"/>
        <v>0</v>
      </c>
      <c r="G179" s="88">
        <f t="shared" si="74"/>
        <v>0</v>
      </c>
      <c r="H179" s="88">
        <f t="shared" si="74"/>
        <v>0</v>
      </c>
      <c r="I179" s="101"/>
      <c r="J179" s="101"/>
    </row>
    <row r="180" spans="1:10" ht="16.5" customHeight="1">
      <c r="A180" s="22"/>
      <c r="B180" s="23" t="s">
        <v>336</v>
      </c>
      <c r="C180" s="88"/>
      <c r="D180" s="89"/>
      <c r="E180" s="89"/>
      <c r="F180" s="89"/>
      <c r="G180" s="45"/>
      <c r="H180" s="45"/>
      <c r="I180" s="101"/>
      <c r="J180" s="101"/>
    </row>
    <row r="181" spans="1:10" ht="16.5" customHeight="1">
      <c r="A181" s="22"/>
      <c r="B181" s="48" t="s">
        <v>407</v>
      </c>
      <c r="C181" s="88"/>
      <c r="D181" s="89"/>
      <c r="E181" s="89"/>
      <c r="F181" s="89"/>
      <c r="G181" s="45"/>
      <c r="H181" s="45"/>
      <c r="I181" s="101"/>
      <c r="J181" s="101"/>
    </row>
    <row r="182" spans="1:10" ht="16.5" customHeight="1">
      <c r="A182" s="22"/>
      <c r="B182" s="24" t="s">
        <v>328</v>
      </c>
      <c r="C182" s="88"/>
      <c r="D182" s="89"/>
      <c r="E182" s="89"/>
      <c r="F182" s="89"/>
      <c r="G182" s="45"/>
      <c r="H182" s="45"/>
      <c r="I182" s="101"/>
      <c r="J182" s="101"/>
    </row>
    <row r="183" spans="1:10" ht="16.5" customHeight="1">
      <c r="A183" s="17" t="s">
        <v>417</v>
      </c>
      <c r="B183" s="24" t="s">
        <v>409</v>
      </c>
      <c r="C183" s="88"/>
      <c r="D183" s="89">
        <v>131000</v>
      </c>
      <c r="E183" s="89">
        <v>134000</v>
      </c>
      <c r="F183" s="89"/>
      <c r="G183" s="45">
        <v>99686.25</v>
      </c>
      <c r="H183" s="45">
        <v>10686.25</v>
      </c>
      <c r="I183" s="101"/>
      <c r="J183" s="101"/>
    </row>
    <row r="184" spans="1:10" ht="16.5" customHeight="1">
      <c r="A184" s="17"/>
      <c r="B184" s="24" t="s">
        <v>328</v>
      </c>
      <c r="C184" s="88"/>
      <c r="D184" s="89"/>
      <c r="E184" s="89"/>
      <c r="F184" s="89"/>
      <c r="G184" s="45"/>
      <c r="H184" s="45"/>
      <c r="I184" s="101"/>
      <c r="J184" s="101"/>
    </row>
    <row r="185" spans="1:10" ht="16.5" customHeight="1">
      <c r="A185" s="17" t="s">
        <v>418</v>
      </c>
      <c r="B185" s="24" t="s">
        <v>411</v>
      </c>
      <c r="C185" s="88"/>
      <c r="D185" s="89">
        <v>2061980</v>
      </c>
      <c r="E185" s="89">
        <v>2061980</v>
      </c>
      <c r="F185" s="89"/>
      <c r="G185" s="45">
        <v>2061972.62</v>
      </c>
      <c r="H185" s="45">
        <v>14891.63</v>
      </c>
      <c r="I185" s="101"/>
      <c r="J185" s="101"/>
    </row>
    <row r="186" spans="1:10" ht="16.5" customHeight="1">
      <c r="A186" s="17"/>
      <c r="B186" s="24" t="s">
        <v>328</v>
      </c>
      <c r="C186" s="88"/>
      <c r="D186" s="89"/>
      <c r="E186" s="89"/>
      <c r="F186" s="89"/>
      <c r="G186" s="45">
        <v>-31423.54</v>
      </c>
      <c r="H186" s="45">
        <v>-479.7</v>
      </c>
      <c r="I186" s="101"/>
      <c r="J186" s="101"/>
    </row>
    <row r="187" spans="1:10">
      <c r="A187" s="17"/>
      <c r="B187" s="20" t="s">
        <v>412</v>
      </c>
      <c r="C187" s="88">
        <f t="shared" ref="C187" si="75">C91+C103+C119+C135+C137+C139+C148+C152+C156+C163+C168+C170+C178+C182+C184+C186</f>
        <v>0</v>
      </c>
      <c r="D187" s="88">
        <f t="shared" ref="D187:H187" si="76">D91+D103+D119+D135+D137+D139+D148+D152+D156+D163+D168+D170+D178+D182+D184+D186</f>
        <v>0</v>
      </c>
      <c r="E187" s="88">
        <f t="shared" si="76"/>
        <v>0</v>
      </c>
      <c r="F187" s="88">
        <f t="shared" si="76"/>
        <v>0</v>
      </c>
      <c r="G187" s="88">
        <f t="shared" si="76"/>
        <v>-94826.23000000001</v>
      </c>
      <c r="H187" s="88">
        <f t="shared" si="76"/>
        <v>-4213.16</v>
      </c>
      <c r="I187" s="101"/>
      <c r="J187" s="101"/>
    </row>
    <row r="188" spans="1:10" ht="30">
      <c r="A188" s="17" t="s">
        <v>208</v>
      </c>
      <c r="B188" s="20" t="s">
        <v>193</v>
      </c>
      <c r="C188" s="88">
        <f t="shared" ref="C188:H188" si="77">C189</f>
        <v>0</v>
      </c>
      <c r="D188" s="88">
        <f t="shared" si="77"/>
        <v>82407500</v>
      </c>
      <c r="E188" s="88">
        <f t="shared" si="77"/>
        <v>82407500</v>
      </c>
      <c r="F188" s="88">
        <f t="shared" si="77"/>
        <v>0</v>
      </c>
      <c r="G188" s="88">
        <f t="shared" si="77"/>
        <v>71345790</v>
      </c>
      <c r="H188" s="88">
        <f t="shared" si="77"/>
        <v>8155080</v>
      </c>
      <c r="I188" s="101"/>
      <c r="J188" s="101"/>
    </row>
    <row r="189" spans="1:10">
      <c r="A189" s="17" t="s">
        <v>421</v>
      </c>
      <c r="B189" s="20" t="s">
        <v>413</v>
      </c>
      <c r="C189" s="88">
        <f t="shared" ref="C189:H189" si="78">C190+C199</f>
        <v>0</v>
      </c>
      <c r="D189" s="88">
        <f t="shared" si="78"/>
        <v>82407500</v>
      </c>
      <c r="E189" s="88">
        <f t="shared" si="78"/>
        <v>82407500</v>
      </c>
      <c r="F189" s="88">
        <f t="shared" si="78"/>
        <v>0</v>
      </c>
      <c r="G189" s="88">
        <f t="shared" si="78"/>
        <v>71345790</v>
      </c>
      <c r="H189" s="88">
        <f t="shared" si="78"/>
        <v>8155080</v>
      </c>
      <c r="I189" s="101"/>
      <c r="J189" s="101"/>
    </row>
    <row r="190" spans="1:10" ht="30">
      <c r="A190" s="17" t="s">
        <v>423</v>
      </c>
      <c r="B190" s="20" t="s">
        <v>415</v>
      </c>
      <c r="C190" s="88">
        <f>C191+C194+C197+C192+C193+C198</f>
        <v>0</v>
      </c>
      <c r="D190" s="88">
        <f t="shared" ref="D190:H190" si="79">D191+D194+D197+D192+D193+D198</f>
        <v>81970000</v>
      </c>
      <c r="E190" s="88">
        <f t="shared" si="79"/>
        <v>81970000</v>
      </c>
      <c r="F190" s="88">
        <f t="shared" si="79"/>
        <v>0</v>
      </c>
      <c r="G190" s="88">
        <f t="shared" si="79"/>
        <v>70908290</v>
      </c>
      <c r="H190" s="88">
        <f t="shared" si="79"/>
        <v>8155080</v>
      </c>
      <c r="I190" s="101"/>
      <c r="J190" s="101"/>
    </row>
    <row r="191" spans="1:10" ht="30">
      <c r="A191" s="17"/>
      <c r="B191" s="24" t="s">
        <v>484</v>
      </c>
      <c r="C191" s="88"/>
      <c r="D191" s="89">
        <v>70420000</v>
      </c>
      <c r="E191" s="89">
        <v>70420000</v>
      </c>
      <c r="F191" s="89"/>
      <c r="G191" s="88">
        <v>62518990</v>
      </c>
      <c r="H191" s="88">
        <v>7321340</v>
      </c>
      <c r="I191" s="101"/>
      <c r="J191" s="101"/>
    </row>
    <row r="192" spans="1:10" ht="30">
      <c r="A192" s="17"/>
      <c r="B192" s="24" t="s">
        <v>485</v>
      </c>
      <c r="C192" s="88"/>
      <c r="D192" s="89">
        <v>423000</v>
      </c>
      <c r="E192" s="89">
        <v>423000</v>
      </c>
      <c r="F192" s="89"/>
      <c r="G192" s="88">
        <v>338070</v>
      </c>
      <c r="H192" s="88">
        <v>34680</v>
      </c>
      <c r="I192" s="101"/>
      <c r="J192" s="101"/>
    </row>
    <row r="193" spans="1:10" ht="30">
      <c r="A193" s="17"/>
      <c r="B193" s="24" t="s">
        <v>486</v>
      </c>
      <c r="C193" s="88"/>
      <c r="D193" s="89">
        <v>177590</v>
      </c>
      <c r="E193" s="89">
        <v>177590</v>
      </c>
      <c r="F193" s="89"/>
      <c r="G193" s="88">
        <v>173150</v>
      </c>
      <c r="H193" s="88">
        <v>25490</v>
      </c>
      <c r="I193" s="101"/>
      <c r="J193" s="101"/>
    </row>
    <row r="194" spans="1:10" ht="30">
      <c r="A194" s="17"/>
      <c r="B194" s="24" t="s">
        <v>487</v>
      </c>
      <c r="C194" s="88">
        <f>C195+C196</f>
        <v>0</v>
      </c>
      <c r="D194" s="88">
        <f t="shared" ref="D194:H194" si="80">D195+D196</f>
        <v>7109000</v>
      </c>
      <c r="E194" s="88">
        <f t="shared" si="80"/>
        <v>7109000</v>
      </c>
      <c r="F194" s="88">
        <f t="shared" si="80"/>
        <v>0</v>
      </c>
      <c r="G194" s="88">
        <f t="shared" si="80"/>
        <v>6209890</v>
      </c>
      <c r="H194" s="88">
        <f t="shared" si="80"/>
        <v>770060</v>
      </c>
      <c r="I194" s="101"/>
      <c r="J194" s="101"/>
    </row>
    <row r="195" spans="1:10" ht="75">
      <c r="A195" s="17"/>
      <c r="B195" s="24" t="s">
        <v>416</v>
      </c>
      <c r="C195" s="88"/>
      <c r="D195" s="89">
        <v>3560000</v>
      </c>
      <c r="E195" s="89">
        <v>3560000</v>
      </c>
      <c r="F195" s="89"/>
      <c r="G195" s="88">
        <v>3108700</v>
      </c>
      <c r="H195" s="88">
        <v>385730</v>
      </c>
      <c r="I195" s="101"/>
      <c r="J195" s="101"/>
    </row>
    <row r="196" spans="1:10" ht="75">
      <c r="A196" s="17"/>
      <c r="B196" s="24" t="s">
        <v>488</v>
      </c>
      <c r="C196" s="88"/>
      <c r="D196" s="89">
        <v>3549000</v>
      </c>
      <c r="E196" s="89">
        <v>3549000</v>
      </c>
      <c r="F196" s="89"/>
      <c r="G196" s="88">
        <v>3101190</v>
      </c>
      <c r="H196" s="88">
        <v>384330</v>
      </c>
      <c r="I196" s="101"/>
      <c r="J196" s="101"/>
    </row>
    <row r="197" spans="1:10" ht="45">
      <c r="A197" s="17"/>
      <c r="B197" s="24" t="s">
        <v>489</v>
      </c>
      <c r="C197" s="88"/>
      <c r="D197" s="89"/>
      <c r="E197" s="89"/>
      <c r="F197" s="89"/>
      <c r="G197" s="88"/>
      <c r="H197" s="88"/>
      <c r="I197" s="101"/>
      <c r="J197" s="101"/>
    </row>
    <row r="198" spans="1:10" ht="45">
      <c r="A198" s="17"/>
      <c r="B198" s="24" t="s">
        <v>490</v>
      </c>
      <c r="C198" s="88"/>
      <c r="D198" s="89">
        <v>3840410</v>
      </c>
      <c r="E198" s="89">
        <v>3840410</v>
      </c>
      <c r="F198" s="89"/>
      <c r="G198" s="88">
        <v>1668190</v>
      </c>
      <c r="H198" s="88">
        <v>3510</v>
      </c>
      <c r="I198" s="101"/>
      <c r="J198" s="101"/>
    </row>
    <row r="199" spans="1:10">
      <c r="A199" s="17" t="s">
        <v>429</v>
      </c>
      <c r="B199" s="20" t="s">
        <v>491</v>
      </c>
      <c r="C199" s="88">
        <f>C200+C201</f>
        <v>0</v>
      </c>
      <c r="D199" s="88">
        <f t="shared" ref="D199:H199" si="81">D200+D201</f>
        <v>437500</v>
      </c>
      <c r="E199" s="88">
        <f t="shared" si="81"/>
        <v>437500</v>
      </c>
      <c r="F199" s="88">
        <f t="shared" si="81"/>
        <v>0</v>
      </c>
      <c r="G199" s="88">
        <f t="shared" si="81"/>
        <v>437500</v>
      </c>
      <c r="H199" s="88">
        <f t="shared" si="81"/>
        <v>0</v>
      </c>
      <c r="I199" s="101"/>
      <c r="J199" s="101"/>
    </row>
    <row r="200" spans="1:10" ht="45">
      <c r="A200" s="17"/>
      <c r="B200" s="24" t="s">
        <v>492</v>
      </c>
      <c r="C200" s="88"/>
      <c r="D200" s="89"/>
      <c r="E200" s="89"/>
      <c r="F200" s="89"/>
      <c r="G200" s="88"/>
      <c r="H200" s="88"/>
      <c r="I200" s="101"/>
      <c r="J200" s="101"/>
    </row>
    <row r="201" spans="1:10" ht="30">
      <c r="A201" s="17"/>
      <c r="B201" s="24" t="s">
        <v>493</v>
      </c>
      <c r="C201" s="88"/>
      <c r="D201" s="89">
        <v>437500</v>
      </c>
      <c r="E201" s="89">
        <v>437500</v>
      </c>
      <c r="F201" s="89"/>
      <c r="G201" s="88">
        <v>437500</v>
      </c>
      <c r="H201" s="88"/>
      <c r="I201" s="101"/>
      <c r="J201" s="101"/>
    </row>
    <row r="202" spans="1:10">
      <c r="A202" s="17" t="s">
        <v>431</v>
      </c>
      <c r="B202" s="49" t="s">
        <v>419</v>
      </c>
      <c r="C202" s="92">
        <f>+C203</f>
        <v>0</v>
      </c>
      <c r="D202" s="92">
        <f t="shared" ref="D202:H204" si="82">+D203</f>
        <v>15293600</v>
      </c>
      <c r="E202" s="92">
        <f t="shared" si="82"/>
        <v>15293600</v>
      </c>
      <c r="F202" s="92">
        <f t="shared" si="82"/>
        <v>0</v>
      </c>
      <c r="G202" s="92">
        <f t="shared" si="82"/>
        <v>15293600</v>
      </c>
      <c r="H202" s="92">
        <f t="shared" si="82"/>
        <v>515100</v>
      </c>
      <c r="I202" s="101"/>
      <c r="J202" s="101"/>
    </row>
    <row r="203" spans="1:10" ht="16.5" customHeight="1">
      <c r="A203" s="17" t="s">
        <v>433</v>
      </c>
      <c r="B203" s="49" t="s">
        <v>189</v>
      </c>
      <c r="C203" s="92">
        <f>+C204</f>
        <v>0</v>
      </c>
      <c r="D203" s="92">
        <f t="shared" si="82"/>
        <v>15293600</v>
      </c>
      <c r="E203" s="92">
        <f t="shared" si="82"/>
        <v>15293600</v>
      </c>
      <c r="F203" s="92">
        <f t="shared" si="82"/>
        <v>0</v>
      </c>
      <c r="G203" s="92">
        <f t="shared" si="82"/>
        <v>15293600</v>
      </c>
      <c r="H203" s="92">
        <f t="shared" si="82"/>
        <v>515100</v>
      </c>
      <c r="I203" s="101"/>
      <c r="J203" s="101"/>
    </row>
    <row r="204" spans="1:10" ht="16.5" customHeight="1">
      <c r="A204" s="17" t="s">
        <v>435</v>
      </c>
      <c r="B204" s="20" t="s">
        <v>420</v>
      </c>
      <c r="C204" s="92">
        <f>+C205</f>
        <v>0</v>
      </c>
      <c r="D204" s="92">
        <f t="shared" si="82"/>
        <v>15293600</v>
      </c>
      <c r="E204" s="92">
        <f t="shared" si="82"/>
        <v>15293600</v>
      </c>
      <c r="F204" s="92">
        <f t="shared" si="82"/>
        <v>0</v>
      </c>
      <c r="G204" s="92">
        <f t="shared" si="82"/>
        <v>15293600</v>
      </c>
      <c r="H204" s="92">
        <f t="shared" si="82"/>
        <v>515100</v>
      </c>
      <c r="I204" s="101"/>
      <c r="J204" s="101"/>
    </row>
    <row r="205" spans="1:10" ht="16.5" customHeight="1">
      <c r="A205" s="22" t="s">
        <v>437</v>
      </c>
      <c r="B205" s="49" t="s">
        <v>422</v>
      </c>
      <c r="C205" s="87">
        <f t="shared" ref="C205:H205" si="83">C206</f>
        <v>0</v>
      </c>
      <c r="D205" s="87">
        <f t="shared" si="83"/>
        <v>15293600</v>
      </c>
      <c r="E205" s="87">
        <f t="shared" si="83"/>
        <v>15293600</v>
      </c>
      <c r="F205" s="87">
        <f t="shared" si="83"/>
        <v>0</v>
      </c>
      <c r="G205" s="87">
        <f t="shared" si="83"/>
        <v>15293600</v>
      </c>
      <c r="H205" s="87">
        <f t="shared" si="83"/>
        <v>515100</v>
      </c>
      <c r="I205" s="101"/>
      <c r="J205" s="101"/>
    </row>
    <row r="206" spans="1:10" ht="16.5" customHeight="1">
      <c r="A206" s="22" t="s">
        <v>439</v>
      </c>
      <c r="B206" s="49" t="s">
        <v>424</v>
      </c>
      <c r="C206" s="87">
        <f t="shared" ref="C206:H206" si="84">C208+C209+C210</f>
        <v>0</v>
      </c>
      <c r="D206" s="87">
        <f t="shared" si="84"/>
        <v>15293600</v>
      </c>
      <c r="E206" s="87">
        <f t="shared" si="84"/>
        <v>15293600</v>
      </c>
      <c r="F206" s="87">
        <f t="shared" si="84"/>
        <v>0</v>
      </c>
      <c r="G206" s="87">
        <f t="shared" si="84"/>
        <v>15293600</v>
      </c>
      <c r="H206" s="87">
        <f t="shared" si="84"/>
        <v>515100</v>
      </c>
      <c r="I206" s="101"/>
      <c r="J206" s="101"/>
    </row>
    <row r="207" spans="1:10" ht="16.5" customHeight="1">
      <c r="A207" s="17" t="s">
        <v>441</v>
      </c>
      <c r="B207" s="49" t="s">
        <v>425</v>
      </c>
      <c r="C207" s="87">
        <f t="shared" ref="C207:H207" si="85">C208</f>
        <v>0</v>
      </c>
      <c r="D207" s="87">
        <f t="shared" si="85"/>
        <v>8650060</v>
      </c>
      <c r="E207" s="87">
        <f t="shared" si="85"/>
        <v>8650060</v>
      </c>
      <c r="F207" s="87">
        <f t="shared" si="85"/>
        <v>0</v>
      </c>
      <c r="G207" s="87">
        <f t="shared" si="85"/>
        <v>8650060</v>
      </c>
      <c r="H207" s="87">
        <f t="shared" si="85"/>
        <v>291560</v>
      </c>
      <c r="I207" s="101"/>
      <c r="J207" s="101"/>
    </row>
    <row r="208" spans="1:10" ht="16.5" customHeight="1">
      <c r="A208" s="22" t="s">
        <v>443</v>
      </c>
      <c r="B208" s="50" t="s">
        <v>426</v>
      </c>
      <c r="C208" s="88"/>
      <c r="D208" s="89">
        <v>8650060</v>
      </c>
      <c r="E208" s="89">
        <v>8650060</v>
      </c>
      <c r="F208" s="89"/>
      <c r="G208" s="45">
        <v>8650060</v>
      </c>
      <c r="H208" s="45">
        <v>291560</v>
      </c>
      <c r="I208" s="101"/>
      <c r="J208" s="101"/>
    </row>
    <row r="209" spans="1:10" ht="16.5" customHeight="1">
      <c r="A209" s="22" t="s">
        <v>444</v>
      </c>
      <c r="B209" s="50" t="s">
        <v>427</v>
      </c>
      <c r="C209" s="88"/>
      <c r="D209" s="89">
        <v>6643540</v>
      </c>
      <c r="E209" s="89">
        <v>6643540</v>
      </c>
      <c r="F209" s="89"/>
      <c r="G209" s="45">
        <v>6643540</v>
      </c>
      <c r="H209" s="45">
        <v>223540</v>
      </c>
      <c r="I209" s="101"/>
      <c r="J209" s="101"/>
    </row>
    <row r="210" spans="1:10" ht="16.5" customHeight="1">
      <c r="A210" s="22"/>
      <c r="B210" s="28" t="s">
        <v>428</v>
      </c>
      <c r="C210" s="88"/>
      <c r="D210" s="89"/>
      <c r="E210" s="89"/>
      <c r="F210" s="89"/>
      <c r="G210" s="45"/>
      <c r="H210" s="45"/>
      <c r="I210" s="101"/>
      <c r="J210" s="101"/>
    </row>
    <row r="211" spans="1:10" ht="30">
      <c r="A211" s="22" t="s">
        <v>211</v>
      </c>
      <c r="B211" s="51" t="s">
        <v>195</v>
      </c>
      <c r="C211" s="85">
        <f t="shared" ref="C211" si="86">C216+C212</f>
        <v>0</v>
      </c>
      <c r="D211" s="85">
        <f t="shared" ref="D211:H211" si="87">D216+D212</f>
        <v>0</v>
      </c>
      <c r="E211" s="85">
        <f t="shared" si="87"/>
        <v>0</v>
      </c>
      <c r="F211" s="85">
        <f t="shared" si="87"/>
        <v>0</v>
      </c>
      <c r="G211" s="85">
        <f t="shared" si="87"/>
        <v>0</v>
      </c>
      <c r="H211" s="85">
        <f t="shared" si="87"/>
        <v>0</v>
      </c>
      <c r="I211" s="101"/>
      <c r="J211" s="101"/>
    </row>
    <row r="212" spans="1:10">
      <c r="A212" s="22" t="s">
        <v>446</v>
      </c>
      <c r="B212" s="51" t="s">
        <v>430</v>
      </c>
      <c r="C212" s="85">
        <f t="shared" ref="C212" si="88">C213+C214+C215</f>
        <v>0</v>
      </c>
      <c r="D212" s="85">
        <f t="shared" ref="D212:H212" si="89">D213+D214+D215</f>
        <v>0</v>
      </c>
      <c r="E212" s="85">
        <f t="shared" si="89"/>
        <v>0</v>
      </c>
      <c r="F212" s="85">
        <f t="shared" si="89"/>
        <v>0</v>
      </c>
      <c r="G212" s="85">
        <f t="shared" si="89"/>
        <v>0</v>
      </c>
      <c r="H212" s="85">
        <f t="shared" si="89"/>
        <v>0</v>
      </c>
      <c r="I212" s="101"/>
      <c r="J212" s="101"/>
    </row>
    <row r="213" spans="1:10">
      <c r="A213" s="22" t="s">
        <v>447</v>
      </c>
      <c r="B213" s="51" t="s">
        <v>432</v>
      </c>
      <c r="C213" s="85"/>
      <c r="D213" s="89"/>
      <c r="E213" s="89"/>
      <c r="F213" s="89"/>
      <c r="G213" s="85"/>
      <c r="H213" s="85"/>
      <c r="I213" s="101"/>
      <c r="J213" s="101"/>
    </row>
    <row r="214" spans="1:10">
      <c r="A214" s="22" t="s">
        <v>448</v>
      </c>
      <c r="B214" s="51" t="s">
        <v>434</v>
      </c>
      <c r="C214" s="85"/>
      <c r="D214" s="89"/>
      <c r="E214" s="89"/>
      <c r="F214" s="89"/>
      <c r="G214" s="85"/>
      <c r="H214" s="85"/>
      <c r="I214" s="101"/>
      <c r="J214" s="101"/>
    </row>
    <row r="215" spans="1:10">
      <c r="A215" s="22" t="s">
        <v>449</v>
      </c>
      <c r="B215" s="51" t="s">
        <v>436</v>
      </c>
      <c r="C215" s="85"/>
      <c r="D215" s="89"/>
      <c r="E215" s="89"/>
      <c r="F215" s="89"/>
      <c r="G215" s="85"/>
      <c r="H215" s="85"/>
      <c r="I215" s="101"/>
      <c r="J215" s="101"/>
    </row>
    <row r="216" spans="1:10">
      <c r="A216" s="22" t="s">
        <v>450</v>
      </c>
      <c r="B216" s="51" t="s">
        <v>438</v>
      </c>
      <c r="C216" s="85">
        <f t="shared" ref="C216:H216" si="90">C217+C218+C219</f>
        <v>0</v>
      </c>
      <c r="D216" s="85">
        <f t="shared" si="90"/>
        <v>0</v>
      </c>
      <c r="E216" s="85">
        <f t="shared" si="90"/>
        <v>0</v>
      </c>
      <c r="F216" s="85">
        <f t="shared" si="90"/>
        <v>0</v>
      </c>
      <c r="G216" s="85">
        <f t="shared" si="90"/>
        <v>0</v>
      </c>
      <c r="H216" s="85">
        <f t="shared" si="90"/>
        <v>0</v>
      </c>
      <c r="I216" s="101"/>
      <c r="J216" s="101"/>
    </row>
    <row r="217" spans="1:10">
      <c r="A217" s="22" t="s">
        <v>451</v>
      </c>
      <c r="B217" s="52" t="s">
        <v>440</v>
      </c>
      <c r="C217" s="45"/>
      <c r="D217" s="89"/>
      <c r="E217" s="89"/>
      <c r="F217" s="89"/>
      <c r="G217" s="45"/>
      <c r="H217" s="45"/>
      <c r="I217" s="101"/>
      <c r="J217" s="101"/>
    </row>
    <row r="218" spans="1:10">
      <c r="A218" s="22" t="s">
        <v>453</v>
      </c>
      <c r="B218" s="52" t="s">
        <v>442</v>
      </c>
      <c r="C218" s="45"/>
      <c r="D218" s="89"/>
      <c r="E218" s="89"/>
      <c r="F218" s="89"/>
      <c r="G218" s="45"/>
      <c r="H218" s="45"/>
      <c r="I218" s="101"/>
      <c r="J218" s="101"/>
    </row>
    <row r="219" spans="1:10">
      <c r="A219" s="22" t="s">
        <v>455</v>
      </c>
      <c r="B219" s="52" t="s">
        <v>436</v>
      </c>
      <c r="C219" s="45"/>
      <c r="D219" s="89"/>
      <c r="E219" s="89"/>
      <c r="F219" s="89"/>
      <c r="G219" s="45"/>
      <c r="H219" s="45"/>
      <c r="I219" s="101"/>
      <c r="J219" s="101"/>
    </row>
    <row r="220" spans="1:10">
      <c r="A220" s="22" t="s">
        <v>456</v>
      </c>
      <c r="B220" s="51" t="s">
        <v>445</v>
      </c>
      <c r="C220" s="85">
        <f>C221</f>
        <v>0</v>
      </c>
      <c r="D220" s="85">
        <f t="shared" ref="D220:H221" si="91">D221</f>
        <v>0</v>
      </c>
      <c r="E220" s="85">
        <f t="shared" si="91"/>
        <v>0</v>
      </c>
      <c r="F220" s="85">
        <f t="shared" si="91"/>
        <v>0</v>
      </c>
      <c r="G220" s="85">
        <f t="shared" si="91"/>
        <v>0</v>
      </c>
      <c r="H220" s="85">
        <f t="shared" si="91"/>
        <v>0</v>
      </c>
      <c r="I220" s="101"/>
      <c r="J220" s="101"/>
    </row>
    <row r="221" spans="1:10">
      <c r="A221" s="22" t="s">
        <v>457</v>
      </c>
      <c r="B221" s="51" t="s">
        <v>189</v>
      </c>
      <c r="C221" s="85">
        <f>C222</f>
        <v>0</v>
      </c>
      <c r="D221" s="85">
        <f t="shared" si="91"/>
        <v>0</v>
      </c>
      <c r="E221" s="85">
        <f t="shared" si="91"/>
        <v>0</v>
      </c>
      <c r="F221" s="85">
        <f t="shared" si="91"/>
        <v>0</v>
      </c>
      <c r="G221" s="85">
        <f t="shared" si="91"/>
        <v>0</v>
      </c>
      <c r="H221" s="85">
        <f t="shared" si="91"/>
        <v>0</v>
      </c>
      <c r="I221" s="101"/>
      <c r="J221" s="101"/>
    </row>
    <row r="222" spans="1:10" ht="30">
      <c r="A222" s="22" t="s">
        <v>458</v>
      </c>
      <c r="B222" s="51" t="s">
        <v>195</v>
      </c>
      <c r="C222" s="85">
        <f t="shared" ref="C222" si="92">C225</f>
        <v>0</v>
      </c>
      <c r="D222" s="85">
        <f t="shared" ref="D222:H222" si="93">D225</f>
        <v>0</v>
      </c>
      <c r="E222" s="85">
        <f t="shared" si="93"/>
        <v>0</v>
      </c>
      <c r="F222" s="85">
        <f t="shared" si="93"/>
        <v>0</v>
      </c>
      <c r="G222" s="85">
        <f t="shared" si="93"/>
        <v>0</v>
      </c>
      <c r="H222" s="85">
        <f t="shared" si="93"/>
        <v>0</v>
      </c>
      <c r="I222" s="101"/>
      <c r="J222" s="101"/>
    </row>
    <row r="223" spans="1:10">
      <c r="A223" s="22" t="s">
        <v>459</v>
      </c>
      <c r="B223" s="51" t="s">
        <v>206</v>
      </c>
      <c r="C223" s="85">
        <f t="shared" ref="C223:C228" si="94">C224</f>
        <v>0</v>
      </c>
      <c r="D223" s="85">
        <f t="shared" ref="D223:H225" si="95">D224</f>
        <v>0</v>
      </c>
      <c r="E223" s="85">
        <f t="shared" si="95"/>
        <v>0</v>
      </c>
      <c r="F223" s="85">
        <f t="shared" si="95"/>
        <v>0</v>
      </c>
      <c r="G223" s="85">
        <f t="shared" si="95"/>
        <v>0</v>
      </c>
      <c r="H223" s="85">
        <f t="shared" si="95"/>
        <v>0</v>
      </c>
      <c r="I223" s="101"/>
      <c r="J223" s="101"/>
    </row>
    <row r="224" spans="1:10">
      <c r="A224" s="22" t="s">
        <v>460</v>
      </c>
      <c r="B224" s="51" t="s">
        <v>189</v>
      </c>
      <c r="C224" s="85">
        <f t="shared" si="94"/>
        <v>0</v>
      </c>
      <c r="D224" s="85">
        <f t="shared" si="95"/>
        <v>0</v>
      </c>
      <c r="E224" s="85">
        <f t="shared" si="95"/>
        <v>0</v>
      </c>
      <c r="F224" s="85">
        <f t="shared" si="95"/>
        <v>0</v>
      </c>
      <c r="G224" s="85">
        <f t="shared" si="95"/>
        <v>0</v>
      </c>
      <c r="H224" s="85">
        <f t="shared" si="95"/>
        <v>0</v>
      </c>
      <c r="I224" s="101"/>
      <c r="J224" s="101"/>
    </row>
    <row r="225" spans="1:174" ht="30">
      <c r="A225" s="22" t="s">
        <v>461</v>
      </c>
      <c r="B225" s="52" t="s">
        <v>195</v>
      </c>
      <c r="C225" s="85">
        <f t="shared" si="94"/>
        <v>0</v>
      </c>
      <c r="D225" s="85">
        <f t="shared" si="95"/>
        <v>0</v>
      </c>
      <c r="E225" s="85">
        <f t="shared" si="95"/>
        <v>0</v>
      </c>
      <c r="F225" s="85">
        <f t="shared" si="95"/>
        <v>0</v>
      </c>
      <c r="G225" s="85">
        <f t="shared" si="95"/>
        <v>0</v>
      </c>
      <c r="H225" s="85">
        <f t="shared" si="95"/>
        <v>0</v>
      </c>
      <c r="I225" s="101"/>
      <c r="J225" s="101"/>
    </row>
    <row r="226" spans="1:174">
      <c r="A226" s="22" t="s">
        <v>462</v>
      </c>
      <c r="B226" s="51" t="s">
        <v>438</v>
      </c>
      <c r="C226" s="85">
        <f t="shared" si="94"/>
        <v>0</v>
      </c>
      <c r="D226" s="85">
        <f t="shared" ref="D226:H228" si="96">D227</f>
        <v>0</v>
      </c>
      <c r="E226" s="85">
        <f t="shared" si="96"/>
        <v>0</v>
      </c>
      <c r="F226" s="85">
        <f t="shared" si="96"/>
        <v>0</v>
      </c>
      <c r="G226" s="85">
        <f t="shared" si="96"/>
        <v>0</v>
      </c>
      <c r="H226" s="85">
        <f t="shared" si="96"/>
        <v>0</v>
      </c>
      <c r="I226" s="101"/>
      <c r="J226" s="101"/>
    </row>
    <row r="227" spans="1:174">
      <c r="A227" s="22" t="s">
        <v>463</v>
      </c>
      <c r="B227" s="51" t="s">
        <v>442</v>
      </c>
      <c r="C227" s="85">
        <f t="shared" si="94"/>
        <v>0</v>
      </c>
      <c r="D227" s="85">
        <f t="shared" si="96"/>
        <v>0</v>
      </c>
      <c r="E227" s="85">
        <f t="shared" si="96"/>
        <v>0</v>
      </c>
      <c r="F227" s="85">
        <f t="shared" si="96"/>
        <v>0</v>
      </c>
      <c r="G227" s="85">
        <f t="shared" si="96"/>
        <v>0</v>
      </c>
      <c r="H227" s="85">
        <f t="shared" si="96"/>
        <v>0</v>
      </c>
      <c r="I227" s="101"/>
      <c r="J227" s="101"/>
    </row>
    <row r="228" spans="1:174">
      <c r="A228" s="22" t="s">
        <v>464</v>
      </c>
      <c r="B228" s="51" t="s">
        <v>452</v>
      </c>
      <c r="C228" s="85">
        <f t="shared" si="94"/>
        <v>0</v>
      </c>
      <c r="D228" s="85">
        <f t="shared" si="96"/>
        <v>0</v>
      </c>
      <c r="E228" s="85">
        <f t="shared" si="96"/>
        <v>0</v>
      </c>
      <c r="F228" s="85">
        <f t="shared" si="96"/>
        <v>0</v>
      </c>
      <c r="G228" s="85">
        <f t="shared" si="96"/>
        <v>0</v>
      </c>
      <c r="H228" s="85">
        <f t="shared" si="96"/>
        <v>0</v>
      </c>
      <c r="I228" s="101"/>
      <c r="J228" s="101"/>
    </row>
    <row r="229" spans="1:174">
      <c r="A229" s="22" t="s">
        <v>465</v>
      </c>
      <c r="B229" s="52" t="s">
        <v>454</v>
      </c>
      <c r="C229" s="45"/>
      <c r="D229" s="89"/>
      <c r="E229" s="89"/>
      <c r="F229" s="89"/>
      <c r="G229" s="45"/>
      <c r="H229" s="45"/>
      <c r="I229" s="101"/>
      <c r="J229" s="101"/>
    </row>
    <row r="232" spans="1:174">
      <c r="A232" s="120"/>
      <c r="B232" s="122" t="s">
        <v>506</v>
      </c>
      <c r="C232" s="114" t="s">
        <v>510</v>
      </c>
      <c r="D232" s="123"/>
      <c r="E232" s="119"/>
      <c r="F232" s="117"/>
      <c r="G232" s="117"/>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c r="BM232" s="121"/>
      <c r="BN232" s="118"/>
      <c r="BO232" s="121"/>
      <c r="BP232" s="121"/>
      <c r="BQ232" s="121"/>
      <c r="BR232" s="121"/>
      <c r="BS232" s="121"/>
      <c r="BT232" s="121"/>
      <c r="BU232" s="121"/>
      <c r="BV232" s="121"/>
      <c r="BW232" s="121"/>
      <c r="BX232" s="121"/>
      <c r="BY232" s="121"/>
      <c r="BZ232" s="121"/>
      <c r="CA232" s="121"/>
      <c r="CB232" s="121"/>
      <c r="CC232" s="121"/>
      <c r="CD232" s="121"/>
      <c r="CE232" s="121"/>
      <c r="CF232" s="121"/>
      <c r="CG232" s="121"/>
      <c r="CH232" s="121"/>
      <c r="CI232" s="121"/>
      <c r="CJ232" s="121"/>
      <c r="CK232" s="121"/>
      <c r="CL232" s="121"/>
      <c r="CM232" s="121"/>
      <c r="CN232" s="121"/>
      <c r="CO232" s="121"/>
      <c r="CP232" s="121"/>
      <c r="CQ232" s="121"/>
      <c r="CR232" s="121"/>
      <c r="CS232" s="121"/>
      <c r="CT232" s="121"/>
      <c r="CU232" s="121"/>
      <c r="CV232" s="121"/>
      <c r="CW232" s="121"/>
      <c r="CX232" s="121"/>
      <c r="CY232" s="121"/>
      <c r="CZ232" s="121"/>
      <c r="DA232" s="121"/>
      <c r="DB232" s="121"/>
      <c r="DC232" s="121"/>
      <c r="DD232" s="121"/>
      <c r="DE232" s="121"/>
      <c r="DF232" s="121"/>
      <c r="DG232" s="121"/>
      <c r="DH232" s="121"/>
      <c r="DI232" s="121"/>
      <c r="DJ232" s="121"/>
      <c r="DK232" s="121"/>
      <c r="DL232" s="121"/>
      <c r="DM232" s="121"/>
      <c r="DN232" s="121"/>
      <c r="DO232" s="121"/>
      <c r="DP232" s="121"/>
      <c r="DQ232" s="121"/>
      <c r="DR232" s="121"/>
      <c r="DS232" s="121"/>
      <c r="DT232" s="121"/>
      <c r="DU232" s="121"/>
      <c r="DV232" s="121"/>
      <c r="DW232" s="121"/>
      <c r="DX232" s="121"/>
      <c r="DY232" s="121"/>
      <c r="DZ232" s="121"/>
      <c r="EA232" s="121"/>
      <c r="EB232" s="121"/>
      <c r="EC232" s="121"/>
      <c r="ED232" s="121"/>
      <c r="EE232" s="121"/>
      <c r="EF232" s="121"/>
      <c r="EG232" s="121"/>
      <c r="EH232" s="121"/>
      <c r="EI232" s="121"/>
      <c r="EJ232" s="121"/>
      <c r="EK232" s="121"/>
      <c r="EL232" s="121"/>
      <c r="EM232" s="121"/>
      <c r="EN232" s="121"/>
      <c r="EO232" s="121"/>
      <c r="EP232" s="121"/>
      <c r="EQ232" s="121"/>
      <c r="ER232" s="121"/>
      <c r="ES232" s="121"/>
      <c r="ET232" s="121"/>
      <c r="EU232" s="117"/>
      <c r="EV232" s="117"/>
      <c r="EW232" s="117"/>
      <c r="EX232" s="117"/>
      <c r="EY232" s="117"/>
      <c r="EZ232" s="117"/>
      <c r="FA232" s="117"/>
      <c r="FB232" s="117"/>
      <c r="FC232" s="117"/>
      <c r="FD232" s="117"/>
      <c r="FE232" s="117"/>
      <c r="FF232" s="117"/>
      <c r="FG232" s="117"/>
      <c r="FH232" s="117"/>
      <c r="FI232" s="117"/>
      <c r="FJ232" s="117"/>
      <c r="FK232" s="117"/>
      <c r="FL232" s="117"/>
      <c r="FM232" s="117"/>
      <c r="FN232" s="117"/>
      <c r="FO232" s="117"/>
      <c r="FP232" s="117"/>
      <c r="FQ232" s="117"/>
      <c r="FR232" s="117"/>
    </row>
    <row r="233" spans="1:174">
      <c r="A233" s="120"/>
      <c r="B233" s="122" t="s">
        <v>507</v>
      </c>
      <c r="C233" s="107" t="s">
        <v>508</v>
      </c>
      <c r="D233" s="107"/>
      <c r="E233" s="119"/>
      <c r="F233" s="117"/>
      <c r="G233" s="117"/>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21"/>
      <c r="BK233" s="121"/>
      <c r="BL233" s="121"/>
      <c r="BM233" s="121"/>
      <c r="BN233" s="118"/>
      <c r="BO233" s="121"/>
      <c r="BP233" s="121"/>
      <c r="BQ233" s="121"/>
      <c r="BR233" s="121"/>
      <c r="BS233" s="121"/>
      <c r="BT233" s="121"/>
      <c r="BU233" s="121"/>
      <c r="BV233" s="121"/>
      <c r="BW233" s="121"/>
      <c r="BX233" s="121"/>
      <c r="BY233" s="121"/>
      <c r="BZ233" s="121"/>
      <c r="CA233" s="121"/>
      <c r="CB233" s="121"/>
      <c r="CC233" s="121"/>
      <c r="CD233" s="121"/>
      <c r="CE233" s="121"/>
      <c r="CF233" s="121"/>
      <c r="CG233" s="121"/>
      <c r="CH233" s="121"/>
      <c r="CI233" s="121"/>
      <c r="CJ233" s="121"/>
      <c r="CK233" s="121"/>
      <c r="CL233" s="121"/>
      <c r="CM233" s="121"/>
      <c r="CN233" s="121"/>
      <c r="CO233" s="121"/>
      <c r="CP233" s="121"/>
      <c r="CQ233" s="121"/>
      <c r="CR233" s="121"/>
      <c r="CS233" s="121"/>
      <c r="CT233" s="121"/>
      <c r="CU233" s="121"/>
      <c r="CV233" s="121"/>
      <c r="CW233" s="121"/>
      <c r="CX233" s="121"/>
      <c r="CY233" s="121"/>
      <c r="CZ233" s="121"/>
      <c r="DA233" s="121"/>
      <c r="DB233" s="121"/>
      <c r="DC233" s="121"/>
      <c r="DD233" s="121"/>
      <c r="DE233" s="121"/>
      <c r="DF233" s="121"/>
      <c r="DG233" s="121"/>
      <c r="DH233" s="121"/>
      <c r="DI233" s="121"/>
      <c r="DJ233" s="121"/>
      <c r="DK233" s="121"/>
      <c r="DL233" s="121"/>
      <c r="DM233" s="121"/>
      <c r="DN233" s="121"/>
      <c r="DO233" s="121"/>
      <c r="DP233" s="121"/>
      <c r="DQ233" s="121"/>
      <c r="DR233" s="121"/>
      <c r="DS233" s="121"/>
      <c r="DT233" s="121"/>
      <c r="DU233" s="121"/>
      <c r="DV233" s="121"/>
      <c r="DW233" s="121"/>
      <c r="DX233" s="121"/>
      <c r="DY233" s="121"/>
      <c r="DZ233" s="121"/>
      <c r="EA233" s="121"/>
      <c r="EB233" s="121"/>
      <c r="EC233" s="121"/>
      <c r="ED233" s="121"/>
      <c r="EE233" s="121"/>
      <c r="EF233" s="121"/>
      <c r="EG233" s="121"/>
      <c r="EH233" s="121"/>
      <c r="EI233" s="121"/>
      <c r="EJ233" s="121"/>
      <c r="EK233" s="121"/>
      <c r="EL233" s="121"/>
      <c r="EM233" s="121"/>
      <c r="EN233" s="121"/>
      <c r="EO233" s="121"/>
      <c r="EP233" s="121"/>
      <c r="EQ233" s="121"/>
      <c r="ER233" s="121"/>
      <c r="ES233" s="121"/>
      <c r="ET233" s="121"/>
      <c r="EU233" s="117"/>
      <c r="EV233" s="117"/>
      <c r="EW233" s="117"/>
      <c r="EX233" s="117"/>
      <c r="EY233" s="117"/>
      <c r="EZ233" s="117"/>
      <c r="FA233" s="117"/>
      <c r="FB233" s="117"/>
      <c r="FC233" s="117"/>
      <c r="FD233" s="117"/>
      <c r="FE233" s="117"/>
      <c r="FF233" s="117"/>
      <c r="FG233" s="117"/>
      <c r="FH233" s="117"/>
      <c r="FI233" s="117"/>
      <c r="FJ233" s="117"/>
      <c r="FK233" s="117"/>
      <c r="FL233" s="117"/>
      <c r="FM233" s="117"/>
      <c r="FN233" s="117"/>
      <c r="FO233" s="117"/>
      <c r="FP233" s="117"/>
      <c r="FQ233" s="117"/>
      <c r="FR233" s="117"/>
    </row>
  </sheetData>
  <protectedRanges>
    <protectedRange sqref="B5:B6 C4:C6" name="Zonă1_1" securityDescriptor="O:WDG:WDD:(A;;CC;;;WD)"/>
    <protectedRange sqref="G121:H129 G49:H54 G160:H163 G73:H73 G40:H43 G131:H135 G106:H111 G65:H69 G84:H88 G95:H96 G57:H60 G158:H158 G114:H119 G28:H36 G38:H38 G98:H103 G142:H144" name="Zonă3"/>
    <protectedRange sqref="B4" name="Zonă1_1_1_1_1_1" securityDescriptor="O:WDG:WDD:(A;;CC;;;WD)"/>
  </protectedRanges>
  <mergeCells count="3">
    <mergeCell ref="C233:D233"/>
    <mergeCell ref="A1:B1"/>
    <mergeCell ref="A2:B2"/>
  </mergeCell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CAS - Irina</cp:lastModifiedBy>
  <cp:lastPrinted>2021-09-13T06:51:45Z</cp:lastPrinted>
  <dcterms:created xsi:type="dcterms:W3CDTF">2020-08-07T11:14:11Z</dcterms:created>
  <dcterms:modified xsi:type="dcterms:W3CDTF">2021-09-13T06:51:48Z</dcterms:modified>
</cp:coreProperties>
</file>